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77d6f3b3442404/Documents/HiWi_Work/ROHDATEN/"/>
    </mc:Choice>
  </mc:AlternateContent>
  <xr:revisionPtr revIDLastSave="4" documentId="8_{939A7FA7-4313-44B3-9856-BE69C8F3084A}" xr6:coauthVersionLast="47" xr6:coauthVersionMax="47" xr10:uidLastSave="{82CF19A6-5A08-4E96-BC9B-9BD993F365C0}"/>
  <bookViews>
    <workbookView xWindow="338" yWindow="218" windowWidth="19350" windowHeight="12367" xr2:uid="{7328ECF7-CE13-4D13-969B-9ECDF53185E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J2" i="1" s="1"/>
  <c r="L2" i="1"/>
  <c r="S2" i="1" s="1"/>
  <c r="M2" i="1"/>
  <c r="T2" i="1" s="1"/>
  <c r="N2" i="1"/>
  <c r="U2" i="1" s="1"/>
  <c r="O2" i="1"/>
  <c r="V2" i="1" s="1"/>
  <c r="P2" i="1"/>
  <c r="W2" i="1" s="1"/>
  <c r="I3" i="1"/>
  <c r="Q3" i="1" s="1"/>
  <c r="L3" i="1"/>
  <c r="S3" i="1" s="1"/>
  <c r="M3" i="1"/>
  <c r="T3" i="1" s="1"/>
  <c r="N3" i="1"/>
  <c r="U3" i="1" s="1"/>
  <c r="O3" i="1"/>
  <c r="V3" i="1" s="1"/>
  <c r="P3" i="1"/>
  <c r="W3" i="1" s="1"/>
  <c r="I4" i="1"/>
  <c r="Q4" i="1" s="1"/>
  <c r="L4" i="1"/>
  <c r="S4" i="1" s="1"/>
  <c r="M4" i="1"/>
  <c r="T4" i="1" s="1"/>
  <c r="N4" i="1"/>
  <c r="U4" i="1" s="1"/>
  <c r="O4" i="1"/>
  <c r="V4" i="1" s="1"/>
  <c r="P4" i="1"/>
  <c r="W4" i="1" s="1"/>
  <c r="I5" i="1"/>
  <c r="Q5" i="1" s="1"/>
  <c r="L5" i="1"/>
  <c r="S5" i="1" s="1"/>
  <c r="M5" i="1"/>
  <c r="T5" i="1" s="1"/>
  <c r="N5" i="1"/>
  <c r="U5" i="1" s="1"/>
  <c r="O5" i="1"/>
  <c r="V5" i="1" s="1"/>
  <c r="P5" i="1"/>
  <c r="W5" i="1" s="1"/>
  <c r="I6" i="1"/>
  <c r="J6" i="1" s="1"/>
  <c r="L6" i="1"/>
  <c r="M6" i="1"/>
  <c r="T6" i="1" s="1"/>
  <c r="N6" i="1"/>
  <c r="U6" i="1" s="1"/>
  <c r="O6" i="1"/>
  <c r="V6" i="1" s="1"/>
  <c r="P6" i="1"/>
  <c r="W6" i="1" s="1"/>
  <c r="S6" i="1"/>
  <c r="X6" i="1" s="1"/>
  <c r="I7" i="1"/>
  <c r="J7" i="1" s="1"/>
  <c r="L7" i="1"/>
  <c r="M7" i="1"/>
  <c r="N7" i="1"/>
  <c r="Q7" i="1" s="1"/>
  <c r="O7" i="1"/>
  <c r="V7" i="1" s="1"/>
  <c r="P7" i="1"/>
  <c r="W7" i="1" s="1"/>
  <c r="S7" i="1"/>
  <c r="X7" i="1" s="1"/>
  <c r="T7" i="1"/>
  <c r="U7" i="1"/>
  <c r="I8" i="1"/>
  <c r="J8" i="1"/>
  <c r="L8" i="1"/>
  <c r="M8" i="1"/>
  <c r="N8" i="1"/>
  <c r="O8" i="1"/>
  <c r="Q8" i="1" s="1"/>
  <c r="P8" i="1"/>
  <c r="S8" i="1"/>
  <c r="X8" i="1" s="1"/>
  <c r="T8" i="1"/>
  <c r="U8" i="1"/>
  <c r="V8" i="1"/>
  <c r="W8" i="1"/>
  <c r="I9" i="1"/>
  <c r="J9" i="1"/>
  <c r="L9" i="1"/>
  <c r="M9" i="1"/>
  <c r="Q9" i="1" s="1"/>
  <c r="N9" i="1"/>
  <c r="O9" i="1"/>
  <c r="P9" i="1"/>
  <c r="S9" i="1"/>
  <c r="U9" i="1"/>
  <c r="V9" i="1"/>
  <c r="W9" i="1"/>
  <c r="I10" i="1"/>
  <c r="J10" i="1" s="1"/>
  <c r="L10" i="1"/>
  <c r="M10" i="1"/>
  <c r="N10" i="1"/>
  <c r="O10" i="1"/>
  <c r="V10" i="1" s="1"/>
  <c r="P10" i="1"/>
  <c r="S10" i="1"/>
  <c r="X10" i="1" s="1"/>
  <c r="T10" i="1"/>
  <c r="U10" i="1"/>
  <c r="W10" i="1"/>
  <c r="I11" i="1"/>
  <c r="Q11" i="1" s="1"/>
  <c r="J11" i="1"/>
  <c r="L11" i="1"/>
  <c r="S11" i="1" s="1"/>
  <c r="M11" i="1"/>
  <c r="T11" i="1" s="1"/>
  <c r="N11" i="1"/>
  <c r="O11" i="1"/>
  <c r="P11" i="1"/>
  <c r="U11" i="1"/>
  <c r="V11" i="1"/>
  <c r="W11" i="1"/>
  <c r="I12" i="1"/>
  <c r="Q12" i="1" s="1"/>
  <c r="J12" i="1"/>
  <c r="L12" i="1"/>
  <c r="S12" i="1" s="1"/>
  <c r="M12" i="1"/>
  <c r="T12" i="1" s="1"/>
  <c r="N12" i="1"/>
  <c r="U12" i="1" s="1"/>
  <c r="O12" i="1"/>
  <c r="V12" i="1" s="1"/>
  <c r="P12" i="1"/>
  <c r="W12" i="1"/>
  <c r="I13" i="1"/>
  <c r="Q13" i="1" s="1"/>
  <c r="L13" i="1"/>
  <c r="S13" i="1" s="1"/>
  <c r="M13" i="1"/>
  <c r="T13" i="1" s="1"/>
  <c r="N13" i="1"/>
  <c r="U13" i="1" s="1"/>
  <c r="O13" i="1"/>
  <c r="V13" i="1" s="1"/>
  <c r="P13" i="1"/>
  <c r="W13" i="1" s="1"/>
  <c r="I14" i="1"/>
  <c r="J14" i="1"/>
  <c r="L14" i="1"/>
  <c r="M14" i="1"/>
  <c r="T14" i="1" s="1"/>
  <c r="N14" i="1"/>
  <c r="U14" i="1" s="1"/>
  <c r="O14" i="1"/>
  <c r="V14" i="1" s="1"/>
  <c r="P14" i="1"/>
  <c r="W14" i="1" s="1"/>
  <c r="Q14" i="1"/>
  <c r="S14" i="1"/>
  <c r="X14" i="1" s="1"/>
  <c r="I15" i="1"/>
  <c r="J15" i="1"/>
  <c r="L15" i="1"/>
  <c r="M15" i="1"/>
  <c r="N15" i="1"/>
  <c r="O15" i="1"/>
  <c r="V15" i="1" s="1"/>
  <c r="P15" i="1"/>
  <c r="W15" i="1" s="1"/>
  <c r="Q15" i="1"/>
  <c r="S15" i="1"/>
  <c r="T15" i="1"/>
  <c r="U15" i="1"/>
  <c r="I16" i="1"/>
  <c r="J16" i="1"/>
  <c r="L16" i="1"/>
  <c r="M16" i="1"/>
  <c r="N16" i="1"/>
  <c r="Q16" i="1" s="1"/>
  <c r="O16" i="1"/>
  <c r="P16" i="1"/>
  <c r="S16" i="1"/>
  <c r="X16" i="1" s="1"/>
  <c r="T16" i="1"/>
  <c r="U16" i="1"/>
  <c r="V16" i="1"/>
  <c r="W16" i="1"/>
  <c r="I17" i="1"/>
  <c r="J17" i="1"/>
  <c r="L17" i="1"/>
  <c r="M17" i="1"/>
  <c r="T17" i="1" s="1"/>
  <c r="X17" i="1" s="1"/>
  <c r="N17" i="1"/>
  <c r="O17" i="1"/>
  <c r="P17" i="1"/>
  <c r="Q17" i="1"/>
  <c r="S17" i="1"/>
  <c r="U17" i="1"/>
  <c r="V17" i="1"/>
  <c r="W17" i="1"/>
  <c r="I19" i="1"/>
  <c r="D2" i="1" a="1"/>
  <c r="D2" i="1" s="1"/>
  <c r="D3" i="1" a="1"/>
  <c r="D3" i="1"/>
  <c r="D4" i="1" a="1"/>
  <c r="D4" i="1"/>
  <c r="D5" i="1" a="1"/>
  <c r="D5" i="1"/>
  <c r="D6" i="1" a="1"/>
  <c r="D6" i="1" s="1"/>
  <c r="D7" i="1" a="1"/>
  <c r="D7" i="1"/>
  <c r="D8" i="1" a="1"/>
  <c r="D8" i="1"/>
  <c r="D9" i="1" a="1"/>
  <c r="D9" i="1"/>
  <c r="D10" i="1" a="1"/>
  <c r="D10" i="1" s="1"/>
  <c r="D11" i="1" a="1"/>
  <c r="D11" i="1" s="1"/>
  <c r="D12" i="1" a="1"/>
  <c r="D12" i="1"/>
  <c r="D13" i="1" a="1"/>
  <c r="D13" i="1"/>
  <c r="D14" i="1" a="1"/>
  <c r="D14" i="1" s="1"/>
  <c r="D15" i="1" a="1"/>
  <c r="D15" i="1"/>
  <c r="D16" i="1" a="1"/>
  <c r="D16" i="1"/>
  <c r="D17" i="1" a="1"/>
  <c r="D17" i="1"/>
  <c r="D18" i="1" a="1"/>
  <c r="D18" i="1" s="1"/>
  <c r="D19" i="1" a="1"/>
  <c r="D19" i="1"/>
  <c r="D20" i="1" a="1"/>
  <c r="D20" i="1" s="1"/>
  <c r="D21" i="1" a="1"/>
  <c r="D21" i="1"/>
  <c r="D22" i="1" a="1"/>
  <c r="D22" i="1" s="1"/>
  <c r="D23" i="1" a="1"/>
  <c r="D23" i="1"/>
  <c r="D24" i="1" a="1"/>
  <c r="D24" i="1"/>
  <c r="D25" i="1" a="1"/>
  <c r="D25" i="1"/>
  <c r="D26" i="1" a="1"/>
  <c r="D26" i="1" s="1"/>
  <c r="D27" i="1" a="1"/>
  <c r="D27" i="1"/>
  <c r="D28" i="1" a="1"/>
  <c r="D28" i="1"/>
  <c r="D29" i="1" a="1"/>
  <c r="D29" i="1" s="1"/>
  <c r="D30" i="1" a="1"/>
  <c r="D30" i="1" s="1"/>
  <c r="D31" i="1" a="1"/>
  <c r="D31" i="1" s="1"/>
  <c r="D32" i="1" a="1"/>
  <c r="D32" i="1"/>
  <c r="D33" i="1" a="1"/>
  <c r="D33" i="1"/>
  <c r="D34" i="1" a="1"/>
  <c r="D34" i="1" s="1"/>
  <c r="D35" i="1" a="1"/>
  <c r="D35" i="1"/>
  <c r="D36" i="1" a="1"/>
  <c r="D36" i="1"/>
  <c r="D37" i="1" a="1"/>
  <c r="D37" i="1"/>
  <c r="D38" i="1" a="1"/>
  <c r="D38" i="1" s="1"/>
  <c r="D39" i="1" a="1"/>
  <c r="D39" i="1"/>
  <c r="D40" i="1" a="1"/>
  <c r="D40" i="1" s="1"/>
  <c r="D41" i="1" a="1"/>
  <c r="D41" i="1"/>
  <c r="D42" i="1" a="1"/>
  <c r="D42" i="1" s="1"/>
  <c r="D43" i="1" a="1"/>
  <c r="D43" i="1"/>
  <c r="D44" i="1" a="1"/>
  <c r="D44" i="1"/>
  <c r="D45" i="1" a="1"/>
  <c r="D45" i="1"/>
  <c r="D46" i="1" a="1"/>
  <c r="D46" i="1" s="1"/>
  <c r="D47" i="1" a="1"/>
  <c r="D47" i="1"/>
  <c r="D48" i="1" a="1"/>
  <c r="D48" i="1"/>
  <c r="D49" i="1" a="1"/>
  <c r="D49" i="1" s="1"/>
  <c r="D50" i="1" a="1"/>
  <c r="D50" i="1" s="1"/>
  <c r="D51" i="1" a="1"/>
  <c r="D51" i="1"/>
  <c r="D52" i="1" a="1"/>
  <c r="D52" i="1"/>
  <c r="D53" i="1" a="1"/>
  <c r="D53" i="1"/>
  <c r="D54" i="1" a="1"/>
  <c r="D54" i="1" s="1"/>
  <c r="D55" i="1" a="1"/>
  <c r="D55" i="1"/>
  <c r="D56" i="1" a="1"/>
  <c r="D56" i="1"/>
  <c r="D57" i="1" a="1"/>
  <c r="D57" i="1"/>
  <c r="D58" i="1" a="1"/>
  <c r="D58" i="1" s="1"/>
  <c r="D59" i="1" a="1"/>
  <c r="D59" i="1"/>
  <c r="D60" i="1" a="1"/>
  <c r="D60" i="1"/>
  <c r="D61" i="1" a="1"/>
  <c r="D61" i="1"/>
  <c r="D62" i="1" a="1"/>
  <c r="D62" i="1" s="1"/>
  <c r="D63" i="1" a="1"/>
  <c r="D63" i="1"/>
  <c r="D64" i="1" a="1"/>
  <c r="D64" i="1"/>
  <c r="D65" i="1" a="1"/>
  <c r="D65" i="1"/>
  <c r="D66" i="1" a="1"/>
  <c r="D66" i="1" s="1"/>
  <c r="D67" i="1" a="1"/>
  <c r="D67" i="1"/>
  <c r="D68" i="1" a="1"/>
  <c r="D68" i="1"/>
  <c r="D69" i="1" a="1"/>
  <c r="D69" i="1"/>
  <c r="D70" i="1" a="1"/>
  <c r="D70" i="1" s="1"/>
  <c r="D71" i="1" a="1"/>
  <c r="D71" i="1"/>
  <c r="D72" i="1" a="1"/>
  <c r="D72" i="1"/>
  <c r="D73" i="1" a="1"/>
  <c r="D73" i="1"/>
  <c r="D74" i="1" a="1"/>
  <c r="D74" i="1" s="1"/>
  <c r="D75" i="1" a="1"/>
  <c r="D75" i="1" s="1"/>
  <c r="D76" i="1" a="1"/>
  <c r="D76" i="1"/>
  <c r="D77" i="1" a="1"/>
  <c r="D77" i="1" s="1"/>
  <c r="D78" i="1" a="1"/>
  <c r="D78" i="1" s="1"/>
  <c r="D79" i="1" a="1"/>
  <c r="D79" i="1"/>
  <c r="D80" i="1" a="1"/>
  <c r="D80" i="1"/>
  <c r="D81" i="1" a="1"/>
  <c r="D81" i="1"/>
  <c r="D82" i="1" a="1"/>
  <c r="D82" i="1" s="1"/>
  <c r="D83" i="1" a="1"/>
  <c r="D83" i="1" s="1"/>
  <c r="D84" i="1" a="1"/>
  <c r="D84" i="1"/>
  <c r="D85" i="1" a="1"/>
  <c r="D85" i="1" s="1"/>
  <c r="D86" i="1" a="1"/>
  <c r="D86" i="1" s="1"/>
  <c r="D87" i="1" a="1"/>
  <c r="D87" i="1" s="1"/>
  <c r="D88" i="1" a="1"/>
  <c r="D88" i="1"/>
  <c r="D89" i="1" a="1"/>
  <c r="D89" i="1"/>
  <c r="D90" i="1" a="1"/>
  <c r="D90" i="1" s="1"/>
  <c r="D91" i="1" a="1"/>
  <c r="D91" i="1" s="1"/>
  <c r="D92" i="1" a="1"/>
  <c r="D92" i="1"/>
  <c r="D93" i="1" a="1"/>
  <c r="D93" i="1"/>
  <c r="D94" i="1" a="1"/>
  <c r="D94" i="1" s="1"/>
  <c r="D95" i="1" a="1"/>
  <c r="D95" i="1" s="1"/>
  <c r="D96" i="1" a="1"/>
  <c r="D96" i="1"/>
  <c r="D97" i="1" a="1"/>
  <c r="D97" i="1"/>
  <c r="D98" i="1" a="1"/>
  <c r="D98" i="1" s="1"/>
  <c r="D99" i="1" a="1"/>
  <c r="D99" i="1" s="1"/>
  <c r="D100" i="1" a="1"/>
  <c r="D100" i="1"/>
  <c r="D101" i="1" a="1"/>
  <c r="D101" i="1"/>
  <c r="D102" i="1" a="1"/>
  <c r="D102" i="1" s="1"/>
  <c r="D103" i="1" a="1"/>
  <c r="D103" i="1"/>
  <c r="D104" i="1" a="1"/>
  <c r="D104" i="1"/>
  <c r="D105" i="1" a="1"/>
  <c r="D105" i="1"/>
  <c r="D106" i="1" a="1"/>
  <c r="D106" i="1" s="1"/>
  <c r="D107" i="1" a="1"/>
  <c r="D107" i="1" s="1"/>
  <c r="D108" i="1" a="1"/>
  <c r="D108" i="1"/>
  <c r="D109" i="1" a="1"/>
  <c r="D109" i="1"/>
  <c r="D110" i="1" a="1"/>
  <c r="D110" i="1" s="1"/>
  <c r="D111" i="1" a="1"/>
  <c r="D111" i="1"/>
  <c r="D112" i="1" a="1"/>
  <c r="D112" i="1"/>
  <c r="D113" i="1" a="1"/>
  <c r="D113" i="1"/>
  <c r="D114" i="1" a="1"/>
  <c r="D114" i="1" s="1"/>
  <c r="D115" i="1" a="1"/>
  <c r="D115" i="1" s="1"/>
  <c r="D116" i="1" a="1"/>
  <c r="D116" i="1"/>
  <c r="D117" i="1" a="1"/>
  <c r="D117" i="1"/>
  <c r="D118" i="1" a="1"/>
  <c r="D118" i="1" s="1"/>
  <c r="D119" i="1" a="1"/>
  <c r="D119" i="1"/>
  <c r="D120" i="1" a="1"/>
  <c r="D120" i="1"/>
  <c r="D121" i="1" a="1"/>
  <c r="D121" i="1"/>
  <c r="D122" i="1" a="1"/>
  <c r="D122" i="1" s="1"/>
  <c r="D123" i="1" a="1"/>
  <c r="D123" i="1" s="1"/>
  <c r="D124" i="1" a="1"/>
  <c r="D124" i="1"/>
  <c r="D125" i="1" a="1"/>
  <c r="D125" i="1"/>
  <c r="D126" i="1" a="1"/>
  <c r="D126" i="1" s="1"/>
  <c r="D127" i="1" a="1"/>
  <c r="D127" i="1"/>
  <c r="D128" i="1" a="1"/>
  <c r="D128" i="1"/>
  <c r="D129" i="1" a="1"/>
  <c r="D129" i="1"/>
  <c r="D130" i="1" a="1"/>
  <c r="D130" i="1" s="1"/>
  <c r="D131" i="1" a="1"/>
  <c r="D131" i="1" s="1"/>
  <c r="D132" i="1" a="1"/>
  <c r="D132" i="1"/>
  <c r="D133" i="1" a="1"/>
  <c r="D133" i="1"/>
  <c r="D134" i="1" a="1"/>
  <c r="D134" i="1" s="1"/>
  <c r="D135" i="1" a="1"/>
  <c r="D135" i="1"/>
  <c r="D136" i="1" a="1"/>
  <c r="D136" i="1"/>
  <c r="D137" i="1" a="1"/>
  <c r="D137" i="1"/>
  <c r="D138" i="1" a="1"/>
  <c r="D138" i="1" s="1"/>
  <c r="D139" i="1" a="1"/>
  <c r="D139" i="1" s="1"/>
  <c r="D140" i="1" a="1"/>
  <c r="D140" i="1"/>
  <c r="D141" i="1" a="1"/>
  <c r="D141" i="1"/>
  <c r="D142" i="1" a="1"/>
  <c r="D142" i="1" s="1"/>
  <c r="D143" i="1" a="1"/>
  <c r="D143" i="1"/>
  <c r="D144" i="1" a="1"/>
  <c r="D144" i="1" s="1"/>
  <c r="D145" i="1" a="1"/>
  <c r="D145" i="1"/>
  <c r="D146" i="1" a="1"/>
  <c r="D146" i="1" s="1"/>
  <c r="D147" i="1" a="1"/>
  <c r="D147" i="1" s="1"/>
  <c r="D148" i="1" a="1"/>
  <c r="D148" i="1"/>
  <c r="D149" i="1" a="1"/>
  <c r="D149" i="1"/>
  <c r="D150" i="1" a="1"/>
  <c r="D150" i="1" s="1"/>
  <c r="D151" i="1" a="1"/>
  <c r="D151" i="1"/>
  <c r="D152" i="1" a="1"/>
  <c r="D152" i="1"/>
  <c r="D153" i="1" a="1"/>
  <c r="D153" i="1"/>
  <c r="D154" i="1" a="1"/>
  <c r="D154" i="1" s="1"/>
  <c r="D155" i="1" a="1"/>
  <c r="D155" i="1" s="1"/>
  <c r="D156" i="1" a="1"/>
  <c r="D156" i="1"/>
  <c r="D157" i="1" a="1"/>
  <c r="D157" i="1"/>
  <c r="D158" i="1" a="1"/>
  <c r="D158" i="1" s="1"/>
  <c r="D159" i="1" a="1"/>
  <c r="D159" i="1"/>
  <c r="D160" i="1" a="1"/>
  <c r="D160" i="1"/>
  <c r="D161" i="1" a="1"/>
  <c r="D161" i="1"/>
  <c r="D162" i="1" a="1"/>
  <c r="D162" i="1" s="1"/>
  <c r="D163" i="1" a="1"/>
  <c r="D163" i="1" s="1"/>
  <c r="D164" i="1" a="1"/>
  <c r="D164" i="1" s="1"/>
  <c r="D165" i="1" a="1"/>
  <c r="D165" i="1"/>
  <c r="D166" i="1" a="1"/>
  <c r="D166" i="1" s="1"/>
  <c r="D167" i="1" a="1"/>
  <c r="D167" i="1"/>
  <c r="D168" i="1" a="1"/>
  <c r="D168" i="1"/>
  <c r="D169" i="1" a="1"/>
  <c r="D169" i="1"/>
  <c r="D170" i="1" a="1"/>
  <c r="D170" i="1" s="1"/>
  <c r="D171" i="1" a="1"/>
  <c r="D171" i="1" s="1"/>
  <c r="D172" i="1" a="1"/>
  <c r="D172" i="1"/>
  <c r="D173" i="1" a="1"/>
  <c r="D173" i="1"/>
  <c r="D174" i="1" a="1"/>
  <c r="D174" i="1" s="1"/>
  <c r="D175" i="1" a="1"/>
  <c r="D175" i="1"/>
  <c r="D176" i="1" a="1"/>
  <c r="D176" i="1"/>
  <c r="D177" i="1" a="1"/>
  <c r="D177" i="1"/>
  <c r="D178" i="1" a="1"/>
  <c r="D178" i="1" s="1"/>
  <c r="D179" i="1" a="1"/>
  <c r="D179" i="1" s="1"/>
  <c r="D180" i="1" a="1"/>
  <c r="D180" i="1"/>
  <c r="D181" i="1" a="1"/>
  <c r="D181" i="1"/>
  <c r="D182" i="1" a="1"/>
  <c r="D182" i="1" s="1"/>
  <c r="D183" i="1" a="1"/>
  <c r="D183" i="1"/>
  <c r="D184" i="1" a="1"/>
  <c r="D184" i="1"/>
  <c r="D185" i="1" a="1"/>
  <c r="D185" i="1"/>
  <c r="D186" i="1" a="1"/>
  <c r="D186" i="1" s="1"/>
  <c r="D187" i="1" a="1"/>
  <c r="D187" i="1" s="1"/>
  <c r="D188" i="1" a="1"/>
  <c r="D188" i="1"/>
  <c r="D189" i="1" a="1"/>
  <c r="D189" i="1"/>
  <c r="D190" i="1" a="1"/>
  <c r="D190" i="1" s="1"/>
  <c r="D191" i="1" a="1"/>
  <c r="D191" i="1"/>
  <c r="D192" i="1" a="1"/>
  <c r="D192" i="1"/>
  <c r="D193" i="1" a="1"/>
  <c r="D193" i="1" s="1"/>
  <c r="D194" i="1" a="1"/>
  <c r="D194" i="1" s="1"/>
  <c r="D195" i="1" a="1"/>
  <c r="D195" i="1" s="1"/>
  <c r="D196" i="1" a="1"/>
  <c r="D196" i="1"/>
  <c r="D197" i="1" a="1"/>
  <c r="D197" i="1"/>
  <c r="D198" i="1" a="1"/>
  <c r="D198" i="1" s="1"/>
  <c r="D199" i="1" a="1"/>
  <c r="D199" i="1"/>
  <c r="D200" i="1" a="1"/>
  <c r="D200" i="1"/>
  <c r="D201" i="1" a="1"/>
  <c r="D201" i="1"/>
  <c r="D202" i="1" a="1"/>
  <c r="D202" i="1" s="1"/>
  <c r="D203" i="1" a="1"/>
  <c r="D203" i="1" s="1"/>
  <c r="D204" i="1" a="1"/>
  <c r="D204" i="1"/>
  <c r="D205" i="1" a="1"/>
  <c r="D205" i="1"/>
  <c r="D206" i="1" a="1"/>
  <c r="D206" i="1" s="1"/>
  <c r="D207" i="1" a="1"/>
  <c r="D207" i="1"/>
  <c r="D208" i="1" a="1"/>
  <c r="D208" i="1"/>
  <c r="D209" i="1" a="1"/>
  <c r="D209" i="1"/>
  <c r="D210" i="1" a="1"/>
  <c r="D210" i="1" s="1"/>
  <c r="D211" i="1" a="1"/>
  <c r="D211" i="1" s="1"/>
  <c r="D212" i="1" a="1"/>
  <c r="D212" i="1"/>
  <c r="D213" i="1" a="1"/>
  <c r="D213" i="1" s="1"/>
  <c r="D214" i="1" a="1"/>
  <c r="D214" i="1" s="1"/>
  <c r="D215" i="1" a="1"/>
  <c r="D215" i="1"/>
  <c r="D216" i="1" a="1"/>
  <c r="D216" i="1"/>
  <c r="D217" i="1" a="1"/>
  <c r="D217" i="1"/>
  <c r="D218" i="1" a="1"/>
  <c r="D218" i="1" s="1"/>
  <c r="D219" i="1" a="1"/>
  <c r="D219" i="1" s="1"/>
  <c r="D220" i="1" a="1"/>
  <c r="D220" i="1"/>
  <c r="D221" i="1" a="1"/>
  <c r="D221" i="1"/>
  <c r="D222" i="1" a="1"/>
  <c r="D222" i="1" s="1"/>
  <c r="D223" i="1" a="1"/>
  <c r="D223" i="1" s="1"/>
  <c r="D224" i="1" a="1"/>
  <c r="D224" i="1"/>
  <c r="D225" i="1" a="1"/>
  <c r="D225" i="1"/>
  <c r="D226" i="1" a="1"/>
  <c r="D226" i="1" s="1"/>
  <c r="D227" i="1" a="1"/>
  <c r="D227" i="1" s="1"/>
  <c r="D228" i="1" a="1"/>
  <c r="D228" i="1"/>
  <c r="D229" i="1" a="1"/>
  <c r="D229" i="1"/>
  <c r="D230" i="1" a="1"/>
  <c r="D230" i="1" s="1"/>
  <c r="D231" i="1" a="1"/>
  <c r="D231" i="1"/>
  <c r="D232" i="1" a="1"/>
  <c r="D232" i="1"/>
  <c r="D233" i="1" a="1"/>
  <c r="D233" i="1"/>
  <c r="D234" i="1" a="1"/>
  <c r="D234" i="1" s="1"/>
  <c r="D235" i="1" a="1"/>
  <c r="D235" i="1" s="1"/>
  <c r="D236" i="1" a="1"/>
  <c r="D236" i="1"/>
  <c r="D237" i="1" a="1"/>
  <c r="D237" i="1"/>
  <c r="D238" i="1" a="1"/>
  <c r="D238" i="1" s="1"/>
  <c r="D239" i="1" a="1"/>
  <c r="D239" i="1"/>
  <c r="D240" i="1" a="1"/>
  <c r="D240" i="1"/>
  <c r="D241" i="1" a="1"/>
  <c r="D241" i="1"/>
  <c r="D242" i="1" a="1"/>
  <c r="D242" i="1" s="1"/>
  <c r="D243" i="1" a="1"/>
  <c r="D243" i="1" s="1"/>
  <c r="D244" i="1" a="1"/>
  <c r="D244" i="1"/>
  <c r="D245" i="1" a="1"/>
  <c r="D245" i="1"/>
  <c r="D246" i="1" a="1"/>
  <c r="D246" i="1" s="1"/>
  <c r="D247" i="1" a="1"/>
  <c r="D247" i="1"/>
  <c r="D248" i="1" a="1"/>
  <c r="D248" i="1"/>
  <c r="D249" i="1" a="1"/>
  <c r="D249" i="1"/>
  <c r="D250" i="1" a="1"/>
  <c r="D250" i="1" s="1"/>
  <c r="D251" i="1" a="1"/>
  <c r="D251" i="1" s="1"/>
  <c r="D252" i="1" a="1"/>
  <c r="D252" i="1"/>
  <c r="D253" i="1" a="1"/>
  <c r="D253" i="1"/>
  <c r="D254" i="1" a="1"/>
  <c r="D254" i="1" s="1"/>
  <c r="D255" i="1" a="1"/>
  <c r="D255" i="1"/>
  <c r="D256" i="1" a="1"/>
  <c r="D256" i="1"/>
  <c r="D257" i="1" a="1"/>
  <c r="D257" i="1"/>
  <c r="D258" i="1" a="1"/>
  <c r="D258" i="1" s="1"/>
  <c r="D259" i="1" a="1"/>
  <c r="D259" i="1" s="1"/>
  <c r="D260" i="1" a="1"/>
  <c r="D260" i="1"/>
  <c r="D261" i="1" a="1"/>
  <c r="D261" i="1"/>
  <c r="D262" i="1" a="1"/>
  <c r="D262" i="1" s="1"/>
  <c r="D263" i="1" a="1"/>
  <c r="D263" i="1"/>
  <c r="D264" i="1" a="1"/>
  <c r="D264" i="1"/>
  <c r="D265" i="1" a="1"/>
  <c r="D265" i="1"/>
  <c r="D266" i="1" a="1"/>
  <c r="D266" i="1" s="1"/>
  <c r="D267" i="1" a="1"/>
  <c r="D267" i="1" s="1"/>
  <c r="D268" i="1" a="1"/>
  <c r="D268" i="1"/>
  <c r="D269" i="1" a="1"/>
  <c r="D269" i="1"/>
  <c r="D270" i="1" a="1"/>
  <c r="D270" i="1" s="1"/>
  <c r="D271" i="1" a="1"/>
  <c r="D271" i="1"/>
  <c r="D272" i="1" a="1"/>
  <c r="D272" i="1" s="1"/>
  <c r="D273" i="1" a="1"/>
  <c r="D273" i="1"/>
  <c r="D274" i="1" a="1"/>
  <c r="D274" i="1" s="1"/>
  <c r="D275" i="1" a="1"/>
  <c r="D275" i="1" s="1"/>
  <c r="D276" i="1" a="1"/>
  <c r="D276" i="1"/>
  <c r="D277" i="1" a="1"/>
  <c r="D277" i="1"/>
  <c r="D278" i="1" a="1"/>
  <c r="D278" i="1" s="1"/>
  <c r="D279" i="1" a="1"/>
  <c r="D279" i="1"/>
  <c r="D280" i="1" a="1"/>
  <c r="D280" i="1"/>
  <c r="D281" i="1" a="1"/>
  <c r="D281" i="1"/>
  <c r="D282" i="1" a="1"/>
  <c r="D282" i="1" s="1"/>
  <c r="D283" i="1" a="1"/>
  <c r="D283" i="1" s="1"/>
  <c r="D284" i="1" a="1"/>
  <c r="D284" i="1"/>
  <c r="D285" i="1" a="1"/>
  <c r="D285" i="1"/>
  <c r="D286" i="1" a="1"/>
  <c r="D286" i="1" s="1"/>
  <c r="D287" i="1" a="1"/>
  <c r="D287" i="1"/>
  <c r="D288" i="1" a="1"/>
  <c r="D288" i="1"/>
  <c r="D289" i="1" a="1"/>
  <c r="D289" i="1"/>
  <c r="D290" i="1" a="1"/>
  <c r="D290" i="1" s="1"/>
  <c r="D291" i="1" a="1"/>
  <c r="D291" i="1" s="1"/>
  <c r="D292" i="1" a="1"/>
  <c r="D292" i="1" s="1"/>
  <c r="D293" i="1" a="1"/>
  <c r="D293" i="1"/>
  <c r="D294" i="1" a="1"/>
  <c r="D294" i="1" s="1"/>
  <c r="D295" i="1" a="1"/>
  <c r="D295" i="1"/>
  <c r="D296" i="1" a="1"/>
  <c r="D296" i="1"/>
  <c r="D297" i="1" a="1"/>
  <c r="D297" i="1"/>
  <c r="D298" i="1" a="1"/>
  <c r="D298" i="1" s="1"/>
  <c r="D299" i="1" a="1"/>
  <c r="D299" i="1" s="1"/>
  <c r="D300" i="1" a="1"/>
  <c r="D300" i="1"/>
  <c r="D301" i="1" a="1"/>
  <c r="D301" i="1"/>
  <c r="D302" i="1" a="1"/>
  <c r="D302" i="1" s="1"/>
  <c r="D303" i="1" a="1"/>
  <c r="D303" i="1"/>
  <c r="D304" i="1" a="1"/>
  <c r="D304" i="1"/>
  <c r="D305" i="1" a="1"/>
  <c r="D305" i="1"/>
  <c r="D306" i="1" a="1"/>
  <c r="D306" i="1" s="1"/>
  <c r="D307" i="1" a="1"/>
  <c r="D307" i="1" s="1"/>
  <c r="D308" i="1" a="1"/>
  <c r="D308" i="1"/>
  <c r="D309" i="1" a="1"/>
  <c r="D309" i="1"/>
  <c r="D310" i="1" a="1"/>
  <c r="D310" i="1" s="1"/>
  <c r="D311" i="1" a="1"/>
  <c r="D311" i="1"/>
  <c r="D312" i="1" a="1"/>
  <c r="D312" i="1"/>
  <c r="D313" i="1" a="1"/>
  <c r="D313" i="1"/>
  <c r="D314" i="1" a="1"/>
  <c r="D314" i="1" s="1"/>
  <c r="D315" i="1" a="1"/>
  <c r="D315" i="1" s="1"/>
  <c r="D316" i="1" a="1"/>
  <c r="D316" i="1"/>
  <c r="D317" i="1" a="1"/>
  <c r="D317" i="1"/>
  <c r="D318" i="1" a="1"/>
  <c r="D318" i="1" s="1"/>
  <c r="D319" i="1" a="1"/>
  <c r="D319" i="1"/>
  <c r="D320" i="1" a="1"/>
  <c r="D320" i="1"/>
  <c r="D321" i="1" a="1"/>
  <c r="D321" i="1" s="1"/>
  <c r="D322" i="1" a="1"/>
  <c r="D322" i="1" s="1"/>
  <c r="D323" i="1" a="1"/>
  <c r="D323" i="1" s="1"/>
  <c r="D324" i="1" a="1"/>
  <c r="D324" i="1"/>
  <c r="D325" i="1" a="1"/>
  <c r="D325" i="1"/>
  <c r="D326" i="1" a="1"/>
  <c r="D326" i="1" s="1"/>
  <c r="D327" i="1" a="1"/>
  <c r="D327" i="1"/>
  <c r="D328" i="1" a="1"/>
  <c r="D328" i="1"/>
  <c r="D329" i="1" a="1"/>
  <c r="D329" i="1"/>
  <c r="D330" i="1" a="1"/>
  <c r="D330" i="1" s="1"/>
  <c r="D331" i="1" a="1"/>
  <c r="D331" i="1" s="1"/>
  <c r="D332" i="1" a="1"/>
  <c r="D332" i="1"/>
  <c r="D333" i="1" a="1"/>
  <c r="D333" i="1"/>
  <c r="D334" i="1" a="1"/>
  <c r="D334" i="1" s="1"/>
  <c r="D335" i="1" a="1"/>
  <c r="D335" i="1"/>
  <c r="D336" i="1" a="1"/>
  <c r="D336" i="1"/>
  <c r="D337" i="1" a="1"/>
  <c r="D337" i="1"/>
  <c r="D338" i="1" a="1"/>
  <c r="D338" i="1" s="1"/>
  <c r="D339" i="1" a="1"/>
  <c r="D339" i="1" s="1"/>
  <c r="D340" i="1" a="1"/>
  <c r="D340" i="1"/>
  <c r="D341" i="1" a="1"/>
  <c r="D341" i="1" s="1"/>
  <c r="D342" i="1" a="1"/>
  <c r="D342" i="1" s="1"/>
  <c r="D343" i="1" a="1"/>
  <c r="D343" i="1"/>
  <c r="D344" i="1" a="1"/>
  <c r="D344" i="1"/>
  <c r="D345" i="1" a="1"/>
  <c r="D345" i="1"/>
  <c r="D346" i="1" a="1"/>
  <c r="D346" i="1" s="1"/>
  <c r="D347" i="1" a="1"/>
  <c r="D347" i="1" s="1"/>
  <c r="D348" i="1" a="1"/>
  <c r="D348" i="1"/>
  <c r="D349" i="1" a="1"/>
  <c r="D349" i="1"/>
  <c r="D350" i="1" a="1"/>
  <c r="D350" i="1" s="1"/>
  <c r="D351" i="1" a="1"/>
  <c r="D351" i="1" s="1"/>
  <c r="D352" i="1" a="1"/>
  <c r="D352" i="1"/>
  <c r="D353" i="1" a="1"/>
  <c r="D353" i="1"/>
  <c r="D354" i="1" a="1"/>
  <c r="D354" i="1" s="1"/>
  <c r="D355" i="1" a="1"/>
  <c r="D355" i="1" s="1"/>
  <c r="D356" i="1" a="1"/>
  <c r="D356" i="1"/>
  <c r="D357" i="1" a="1"/>
  <c r="D357" i="1"/>
  <c r="D358" i="1" a="1"/>
  <c r="D358" i="1" s="1"/>
  <c r="D359" i="1" a="1"/>
  <c r="D359" i="1"/>
  <c r="D360" i="1" a="1"/>
  <c r="D360" i="1"/>
  <c r="D361" i="1" a="1"/>
  <c r="D361" i="1"/>
  <c r="D362" i="1" a="1"/>
  <c r="D362" i="1" s="1"/>
  <c r="D363" i="1" a="1"/>
  <c r="D363" i="1" s="1"/>
  <c r="D364" i="1" a="1"/>
  <c r="D364" i="1"/>
  <c r="D365" i="1" a="1"/>
  <c r="D365" i="1"/>
  <c r="D366" i="1" a="1"/>
  <c r="D366" i="1" s="1"/>
  <c r="D367" i="1" a="1"/>
  <c r="D367" i="1"/>
  <c r="B2" i="1" a="1"/>
  <c r="B2" i="1" s="1"/>
  <c r="B4" i="1" a="1"/>
  <c r="B4" i="1" s="1"/>
  <c r="B5" i="1" a="1"/>
  <c r="B5" i="1" s="1"/>
  <c r="B6" i="1" a="1"/>
  <c r="B6" i="1" s="1"/>
  <c r="B7" i="1" a="1"/>
  <c r="B7" i="1" s="1"/>
  <c r="B8" i="1" a="1"/>
  <c r="B8" i="1"/>
  <c r="B9" i="1" a="1"/>
  <c r="B9" i="1"/>
  <c r="B10" i="1" a="1"/>
  <c r="B10" i="1" s="1"/>
  <c r="B11" i="1" a="1"/>
  <c r="B11" i="1"/>
  <c r="B12" i="1" a="1"/>
  <c r="B12" i="1" s="1"/>
  <c r="B13" i="1" a="1"/>
  <c r="B13" i="1"/>
  <c r="B14" i="1" a="1"/>
  <c r="B14" i="1" s="1"/>
  <c r="B15" i="1" a="1"/>
  <c r="B15" i="1" s="1"/>
  <c r="B16" i="1" a="1"/>
  <c r="B16" i="1" s="1"/>
  <c r="B17" i="1" a="1"/>
  <c r="B17" i="1" s="1"/>
  <c r="B18" i="1" a="1"/>
  <c r="B18" i="1" s="1"/>
  <c r="B19" i="1" a="1"/>
  <c r="B19" i="1" s="1"/>
  <c r="B20" i="1" a="1"/>
  <c r="B20" i="1" s="1"/>
  <c r="B21" i="1" a="1"/>
  <c r="B21" i="1" s="1"/>
  <c r="B22" i="1" a="1"/>
  <c r="B22" i="1" s="1"/>
  <c r="B23" i="1" a="1"/>
  <c r="B23" i="1" s="1"/>
  <c r="B24" i="1" a="1"/>
  <c r="B24" i="1"/>
  <c r="B25" i="1" a="1"/>
  <c r="B25" i="1" s="1"/>
  <c r="B26" i="1" a="1"/>
  <c r="B26" i="1" s="1"/>
  <c r="B27" i="1" a="1"/>
  <c r="B27" i="1" s="1"/>
  <c r="B28" i="1" a="1"/>
  <c r="B28" i="1" s="1"/>
  <c r="B29" i="1" a="1"/>
  <c r="B29" i="1" s="1"/>
  <c r="B30" i="1" a="1"/>
  <c r="B30" i="1" s="1"/>
  <c r="B31" i="1" a="1"/>
  <c r="B31" i="1" s="1"/>
  <c r="B32" i="1" a="1"/>
  <c r="B32" i="1" s="1"/>
  <c r="B33" i="1" a="1"/>
  <c r="B33" i="1" s="1"/>
  <c r="B34" i="1" a="1"/>
  <c r="B34" i="1" s="1"/>
  <c r="B35" i="1" a="1"/>
  <c r="B35" i="1" s="1"/>
  <c r="B36" i="1" a="1"/>
  <c r="B36" i="1" s="1"/>
  <c r="B37" i="1" a="1"/>
  <c r="B37" i="1" s="1"/>
  <c r="B38" i="1" a="1"/>
  <c r="B38" i="1"/>
  <c r="B39" i="1" a="1"/>
  <c r="B39" i="1" s="1"/>
  <c r="B40" i="1" a="1"/>
  <c r="B40" i="1" s="1"/>
  <c r="B41" i="1" a="1"/>
  <c r="B41" i="1" s="1"/>
  <c r="B42" i="1" a="1"/>
  <c r="B42" i="1" s="1"/>
  <c r="B43" i="1" a="1"/>
  <c r="B43" i="1" s="1"/>
  <c r="B44" i="1" a="1"/>
  <c r="B44" i="1" s="1"/>
  <c r="B45" i="1" a="1"/>
  <c r="B45" i="1" s="1"/>
  <c r="B46" i="1" a="1"/>
  <c r="B46" i="1" s="1"/>
  <c r="B47" i="1" a="1"/>
  <c r="B47" i="1" s="1"/>
  <c r="B48" i="1" a="1"/>
  <c r="B48" i="1" s="1"/>
  <c r="B49" i="1" a="1"/>
  <c r="B49" i="1" s="1"/>
  <c r="B50" i="1" a="1"/>
  <c r="B50" i="1" s="1"/>
  <c r="B51" i="1" a="1"/>
  <c r="B51" i="1" s="1"/>
  <c r="B52" i="1" a="1"/>
  <c r="B52" i="1" s="1"/>
  <c r="B53" i="1" a="1"/>
  <c r="B53" i="1" s="1"/>
  <c r="B54" i="1" a="1"/>
  <c r="B54" i="1" s="1"/>
  <c r="B55" i="1" a="1"/>
  <c r="B55" i="1" s="1"/>
  <c r="B56" i="1" a="1"/>
  <c r="B56" i="1" s="1"/>
  <c r="B57" i="1" a="1"/>
  <c r="B57" i="1" s="1"/>
  <c r="B58" i="1" a="1"/>
  <c r="B58" i="1" s="1"/>
  <c r="B59" i="1" a="1"/>
  <c r="B59" i="1" s="1"/>
  <c r="B60" i="1" a="1"/>
  <c r="B60" i="1" s="1"/>
  <c r="B61" i="1" a="1"/>
  <c r="B61" i="1" s="1"/>
  <c r="B62" i="1" a="1"/>
  <c r="B62" i="1" s="1"/>
  <c r="B63" i="1" a="1"/>
  <c r="B63" i="1" s="1"/>
  <c r="B64" i="1" a="1"/>
  <c r="B64" i="1" s="1"/>
  <c r="B65" i="1" a="1"/>
  <c r="B65" i="1" s="1"/>
  <c r="B66" i="1" a="1"/>
  <c r="B66" i="1" s="1"/>
  <c r="B67" i="1" a="1"/>
  <c r="B67" i="1" s="1"/>
  <c r="B68" i="1" a="1"/>
  <c r="B68" i="1" s="1"/>
  <c r="B69" i="1" a="1"/>
  <c r="B69" i="1" s="1"/>
  <c r="B70" i="1" a="1"/>
  <c r="B70" i="1" s="1"/>
  <c r="B71" i="1" a="1"/>
  <c r="B71" i="1" s="1"/>
  <c r="B72" i="1" a="1"/>
  <c r="B72" i="1" s="1"/>
  <c r="B73" i="1" a="1"/>
  <c r="B73" i="1" s="1"/>
  <c r="B74" i="1" a="1"/>
  <c r="B74" i="1" s="1"/>
  <c r="B75" i="1" a="1"/>
  <c r="B75" i="1" s="1"/>
  <c r="B76" i="1" a="1"/>
  <c r="B76" i="1" s="1"/>
  <c r="B77" i="1" a="1"/>
  <c r="B77" i="1" s="1"/>
  <c r="B78" i="1" a="1"/>
  <c r="B78" i="1" s="1"/>
  <c r="B79" i="1" a="1"/>
  <c r="B79" i="1" s="1"/>
  <c r="B80" i="1" a="1"/>
  <c r="B80" i="1" s="1"/>
  <c r="B81" i="1" a="1"/>
  <c r="B81" i="1" s="1"/>
  <c r="B82" i="1" a="1"/>
  <c r="B82" i="1" s="1"/>
  <c r="B83" i="1" a="1"/>
  <c r="B83" i="1" s="1"/>
  <c r="B84" i="1" a="1"/>
  <c r="B84" i="1" s="1"/>
  <c r="B85" i="1" a="1"/>
  <c r="B85" i="1" s="1"/>
  <c r="B86" i="1" a="1"/>
  <c r="B86" i="1" s="1"/>
  <c r="B87" i="1" a="1"/>
  <c r="B87" i="1" s="1"/>
  <c r="B88" i="1" a="1"/>
  <c r="B88" i="1" s="1"/>
  <c r="B89" i="1" a="1"/>
  <c r="B89" i="1" s="1"/>
  <c r="B90" i="1" a="1"/>
  <c r="B90" i="1" s="1"/>
  <c r="B91" i="1" a="1"/>
  <c r="B91" i="1" s="1"/>
  <c r="B92" i="1" a="1"/>
  <c r="B92" i="1" s="1"/>
  <c r="B93" i="1" a="1"/>
  <c r="B93" i="1" s="1"/>
  <c r="B94" i="1" a="1"/>
  <c r="B94" i="1" s="1"/>
  <c r="B95" i="1" a="1"/>
  <c r="B95" i="1" s="1"/>
  <c r="B96" i="1" a="1"/>
  <c r="B96" i="1" s="1"/>
  <c r="B97" i="1" a="1"/>
  <c r="B97" i="1" s="1"/>
  <c r="B98" i="1" a="1"/>
  <c r="B98" i="1" s="1"/>
  <c r="B99" i="1" a="1"/>
  <c r="B99" i="1" s="1"/>
  <c r="B100" i="1" a="1"/>
  <c r="B100" i="1" s="1"/>
  <c r="B101" i="1" a="1"/>
  <c r="B101" i="1" s="1"/>
  <c r="B102" i="1" a="1"/>
  <c r="B102" i="1" s="1"/>
  <c r="B103" i="1" a="1"/>
  <c r="B103" i="1" s="1"/>
  <c r="B104" i="1" a="1"/>
  <c r="B104" i="1" s="1"/>
  <c r="B105" i="1" a="1"/>
  <c r="B105" i="1"/>
  <c r="B106" i="1" a="1"/>
  <c r="B106" i="1" s="1"/>
  <c r="B107" i="1" a="1"/>
  <c r="B107" i="1" s="1"/>
  <c r="B108" i="1" a="1"/>
  <c r="B108" i="1" s="1"/>
  <c r="B109" i="1" a="1"/>
  <c r="B109" i="1" s="1"/>
  <c r="B110" i="1" a="1"/>
  <c r="B110" i="1" s="1"/>
  <c r="B111" i="1" a="1"/>
  <c r="B111" i="1" s="1"/>
  <c r="B112" i="1" a="1"/>
  <c r="B112" i="1" s="1"/>
  <c r="B113" i="1" a="1"/>
  <c r="B113" i="1" s="1"/>
  <c r="B114" i="1" a="1"/>
  <c r="B114" i="1" s="1"/>
  <c r="B115" i="1" a="1"/>
  <c r="B115" i="1" s="1"/>
  <c r="B116" i="1" a="1"/>
  <c r="B116" i="1" s="1"/>
  <c r="B117" i="1" a="1"/>
  <c r="B117" i="1" s="1"/>
  <c r="B118" i="1" a="1"/>
  <c r="B118" i="1" s="1"/>
  <c r="B119" i="1" a="1"/>
  <c r="B119" i="1" s="1"/>
  <c r="B120" i="1" a="1"/>
  <c r="B120" i="1" s="1"/>
  <c r="B121" i="1" a="1"/>
  <c r="B121" i="1" s="1"/>
  <c r="B122" i="1" a="1"/>
  <c r="B122" i="1" s="1"/>
  <c r="B123" i="1" a="1"/>
  <c r="B123" i="1" s="1"/>
  <c r="B124" i="1" a="1"/>
  <c r="B124" i="1" s="1"/>
  <c r="B125" i="1" a="1"/>
  <c r="B125" i="1" s="1"/>
  <c r="B126" i="1" a="1"/>
  <c r="B126" i="1" s="1"/>
  <c r="B127" i="1" a="1"/>
  <c r="B127" i="1" s="1"/>
  <c r="B128" i="1" a="1"/>
  <c r="B128" i="1" s="1"/>
  <c r="B129" i="1" a="1"/>
  <c r="B129" i="1"/>
  <c r="B130" i="1" a="1"/>
  <c r="B130" i="1" s="1"/>
  <c r="B131" i="1" a="1"/>
  <c r="B131" i="1" s="1"/>
  <c r="B132" i="1" a="1"/>
  <c r="B132" i="1" s="1"/>
  <c r="B133" i="1" a="1"/>
  <c r="B133" i="1" s="1"/>
  <c r="B134" i="1" a="1"/>
  <c r="B134" i="1" s="1"/>
  <c r="B135" i="1" a="1"/>
  <c r="B135" i="1" s="1"/>
  <c r="B136" i="1" a="1"/>
  <c r="B136" i="1" s="1"/>
  <c r="B137" i="1" a="1"/>
  <c r="B137" i="1" s="1"/>
  <c r="B138" i="1" a="1"/>
  <c r="B138" i="1" s="1"/>
  <c r="B139" i="1" a="1"/>
  <c r="B139" i="1" s="1"/>
  <c r="B140" i="1" a="1"/>
  <c r="B140" i="1" s="1"/>
  <c r="B141" i="1" a="1"/>
  <c r="B141" i="1" s="1"/>
  <c r="B142" i="1" a="1"/>
  <c r="B142" i="1" s="1"/>
  <c r="B143" i="1" a="1"/>
  <c r="B143" i="1" s="1"/>
  <c r="B144" i="1" a="1"/>
  <c r="B144" i="1" s="1"/>
  <c r="B145" i="1" a="1"/>
  <c r="B145" i="1" s="1"/>
  <c r="B146" i="1" a="1"/>
  <c r="B146" i="1" s="1"/>
  <c r="B147" i="1" a="1"/>
  <c r="B147" i="1" s="1"/>
  <c r="B148" i="1" a="1"/>
  <c r="B148" i="1" s="1"/>
  <c r="B149" i="1" a="1"/>
  <c r="B149" i="1" s="1"/>
  <c r="B150" i="1" a="1"/>
  <c r="B150" i="1" s="1"/>
  <c r="B151" i="1" a="1"/>
  <c r="B151" i="1" s="1"/>
  <c r="B152" i="1" a="1"/>
  <c r="B152" i="1" s="1"/>
  <c r="B153" i="1" a="1"/>
  <c r="B153" i="1" s="1"/>
  <c r="B154" i="1" a="1"/>
  <c r="B154" i="1" s="1"/>
  <c r="B155" i="1" a="1"/>
  <c r="B155" i="1" s="1"/>
  <c r="B156" i="1" a="1"/>
  <c r="B156" i="1" s="1"/>
  <c r="B157" i="1" a="1"/>
  <c r="B157" i="1" s="1"/>
  <c r="B158" i="1" a="1"/>
  <c r="B158" i="1" s="1"/>
  <c r="B159" i="1" a="1"/>
  <c r="B159" i="1" s="1"/>
  <c r="B160" i="1" a="1"/>
  <c r="B160" i="1" s="1"/>
  <c r="B161" i="1" a="1"/>
  <c r="B161" i="1"/>
  <c r="B162" i="1" a="1"/>
  <c r="B162" i="1" s="1"/>
  <c r="B163" i="1" a="1"/>
  <c r="B163" i="1" s="1"/>
  <c r="B164" i="1" a="1"/>
  <c r="B164" i="1" s="1"/>
  <c r="B165" i="1" a="1"/>
  <c r="B165" i="1" s="1"/>
  <c r="B166" i="1" a="1"/>
  <c r="B166" i="1" s="1"/>
  <c r="B167" i="1" a="1"/>
  <c r="B167" i="1" s="1"/>
  <c r="B168" i="1" a="1"/>
  <c r="B168" i="1" s="1"/>
  <c r="B169" i="1" a="1"/>
  <c r="B169" i="1" s="1"/>
  <c r="B170" i="1" a="1"/>
  <c r="B170" i="1" s="1"/>
  <c r="B171" i="1" a="1"/>
  <c r="B171" i="1" s="1"/>
  <c r="B172" i="1" a="1"/>
  <c r="B172" i="1" s="1"/>
  <c r="B173" i="1" a="1"/>
  <c r="B173" i="1" s="1"/>
  <c r="B174" i="1" a="1"/>
  <c r="B174" i="1" s="1"/>
  <c r="B175" i="1" a="1"/>
  <c r="B175" i="1"/>
  <c r="B176" i="1" a="1"/>
  <c r="B176" i="1" s="1"/>
  <c r="B177" i="1" a="1"/>
  <c r="B177" i="1" s="1"/>
  <c r="B178" i="1" a="1"/>
  <c r="B178" i="1" s="1"/>
  <c r="B179" i="1" a="1"/>
  <c r="B179" i="1" s="1"/>
  <c r="B180" i="1" a="1"/>
  <c r="B180" i="1" s="1"/>
  <c r="B181" i="1" a="1"/>
  <c r="B181" i="1" s="1"/>
  <c r="B182" i="1" a="1"/>
  <c r="B182" i="1" s="1"/>
  <c r="B183" i="1" a="1"/>
  <c r="B183" i="1" s="1"/>
  <c r="B184" i="1" a="1"/>
  <c r="B184" i="1" s="1"/>
  <c r="B185" i="1" a="1"/>
  <c r="B185" i="1"/>
  <c r="B186" i="1" a="1"/>
  <c r="B186" i="1" s="1"/>
  <c r="B187" i="1" a="1"/>
  <c r="B187" i="1" s="1"/>
  <c r="B188" i="1" a="1"/>
  <c r="B188" i="1" s="1"/>
  <c r="B189" i="1" a="1"/>
  <c r="B189" i="1" s="1"/>
  <c r="B190" i="1" a="1"/>
  <c r="B190" i="1" s="1"/>
  <c r="B191" i="1" a="1"/>
  <c r="B191" i="1" s="1"/>
  <c r="B192" i="1" a="1"/>
  <c r="B192" i="1" s="1"/>
  <c r="B193" i="1" a="1"/>
  <c r="B193" i="1" s="1"/>
  <c r="B194" i="1" a="1"/>
  <c r="B194" i="1" s="1"/>
  <c r="B195" i="1" a="1"/>
  <c r="B195" i="1" s="1"/>
  <c r="B196" i="1" a="1"/>
  <c r="B196" i="1" s="1"/>
  <c r="B197" i="1" a="1"/>
  <c r="B197" i="1" s="1"/>
  <c r="B198" i="1" a="1"/>
  <c r="B198" i="1" s="1"/>
  <c r="B199" i="1" a="1"/>
  <c r="B199" i="1" s="1"/>
  <c r="B200" i="1" a="1"/>
  <c r="B200" i="1" s="1"/>
  <c r="B201" i="1" a="1"/>
  <c r="B201" i="1" s="1"/>
  <c r="B202" i="1" a="1"/>
  <c r="B202" i="1"/>
  <c r="B203" i="1" a="1"/>
  <c r="B203" i="1" s="1"/>
  <c r="B204" i="1" a="1"/>
  <c r="B204" i="1" s="1"/>
  <c r="B205" i="1" a="1"/>
  <c r="B205" i="1" s="1"/>
  <c r="B206" i="1" a="1"/>
  <c r="B206" i="1" s="1"/>
  <c r="B207" i="1" a="1"/>
  <c r="B207" i="1" s="1"/>
  <c r="B208" i="1" a="1"/>
  <c r="B208" i="1" s="1"/>
  <c r="B209" i="1" a="1"/>
  <c r="B209" i="1" s="1"/>
  <c r="B210" i="1" a="1"/>
  <c r="B210" i="1" s="1"/>
  <c r="B211" i="1" a="1"/>
  <c r="B211" i="1" s="1"/>
  <c r="B212" i="1" a="1"/>
  <c r="B212" i="1" s="1"/>
  <c r="B213" i="1" a="1"/>
  <c r="B213" i="1" s="1"/>
  <c r="B214" i="1" a="1"/>
  <c r="B214" i="1"/>
  <c r="B215" i="1" a="1"/>
  <c r="B215" i="1" s="1"/>
  <c r="B216" i="1" a="1"/>
  <c r="B216" i="1" s="1"/>
  <c r="B217" i="1" a="1"/>
  <c r="B217" i="1" s="1"/>
  <c r="B218" i="1" a="1"/>
  <c r="B218" i="1" s="1"/>
  <c r="B219" i="1" a="1"/>
  <c r="B219" i="1" s="1"/>
  <c r="B220" i="1" a="1"/>
  <c r="B220" i="1" s="1"/>
  <c r="B221" i="1" a="1"/>
  <c r="B221" i="1" s="1"/>
  <c r="B222" i="1" a="1"/>
  <c r="B222" i="1" s="1"/>
  <c r="B223" i="1" a="1"/>
  <c r="B223" i="1" s="1"/>
  <c r="B224" i="1" a="1"/>
  <c r="B224" i="1" s="1"/>
  <c r="B225" i="1" a="1"/>
  <c r="B225" i="1" s="1"/>
  <c r="B226" i="1" a="1"/>
  <c r="B226" i="1" s="1"/>
  <c r="B227" i="1" a="1"/>
  <c r="B227" i="1" s="1"/>
  <c r="B228" i="1" a="1"/>
  <c r="B228" i="1" s="1"/>
  <c r="B229" i="1" a="1"/>
  <c r="B229" i="1" s="1"/>
  <c r="B230" i="1" a="1"/>
  <c r="B230" i="1" s="1"/>
  <c r="B231" i="1" a="1"/>
  <c r="B231" i="1"/>
  <c r="B232" i="1" a="1"/>
  <c r="B232" i="1" s="1"/>
  <c r="B233" i="1" a="1"/>
  <c r="B233" i="1" s="1"/>
  <c r="B234" i="1" a="1"/>
  <c r="B234" i="1" s="1"/>
  <c r="B235" i="1" a="1"/>
  <c r="B235" i="1" s="1"/>
  <c r="B236" i="1" a="1"/>
  <c r="B236" i="1" s="1"/>
  <c r="B237" i="1" a="1"/>
  <c r="B237" i="1" s="1"/>
  <c r="B238" i="1" a="1"/>
  <c r="B238" i="1" s="1"/>
  <c r="B239" i="1" a="1"/>
  <c r="B239" i="1" s="1"/>
  <c r="B240" i="1" a="1"/>
  <c r="B240" i="1" s="1"/>
  <c r="B241" i="1" a="1"/>
  <c r="B241" i="1"/>
  <c r="B242" i="1" a="1"/>
  <c r="B242" i="1"/>
  <c r="B243" i="1" a="1"/>
  <c r="B243" i="1" s="1"/>
  <c r="B244" i="1" a="1"/>
  <c r="B244" i="1" s="1"/>
  <c r="B245" i="1" a="1"/>
  <c r="B245" i="1" s="1"/>
  <c r="B246" i="1" a="1"/>
  <c r="B246" i="1" s="1"/>
  <c r="B247" i="1" a="1"/>
  <c r="B247" i="1" s="1"/>
  <c r="B248" i="1" a="1"/>
  <c r="B248" i="1" s="1"/>
  <c r="B249" i="1" a="1"/>
  <c r="B249" i="1" s="1"/>
  <c r="B250" i="1" a="1"/>
  <c r="B250" i="1" s="1"/>
  <c r="B251" i="1" a="1"/>
  <c r="B251" i="1" s="1"/>
  <c r="B252" i="1" a="1"/>
  <c r="B252" i="1" s="1"/>
  <c r="B253" i="1" a="1"/>
  <c r="B253" i="1" s="1"/>
  <c r="B254" i="1" a="1"/>
  <c r="B254" i="1" s="1"/>
  <c r="B255" i="1" a="1"/>
  <c r="B255" i="1" s="1"/>
  <c r="B256" i="1" a="1"/>
  <c r="B256" i="1" s="1"/>
  <c r="B257" i="1" a="1"/>
  <c r="B257" i="1" s="1"/>
  <c r="B258" i="1" a="1"/>
  <c r="B258" i="1" s="1"/>
  <c r="B259" i="1" a="1"/>
  <c r="B259" i="1" s="1"/>
  <c r="B260" i="1" a="1"/>
  <c r="B260" i="1" s="1"/>
  <c r="B261" i="1" a="1"/>
  <c r="B261" i="1" s="1"/>
  <c r="B262" i="1" a="1"/>
  <c r="B262" i="1" s="1"/>
  <c r="B263" i="1" a="1"/>
  <c r="B263" i="1" s="1"/>
  <c r="B264" i="1" a="1"/>
  <c r="B264" i="1" s="1"/>
  <c r="B265" i="1" a="1"/>
  <c r="B265" i="1" s="1"/>
  <c r="B266" i="1" a="1"/>
  <c r="B266" i="1" s="1"/>
  <c r="B267" i="1" a="1"/>
  <c r="B267" i="1" s="1"/>
  <c r="B268" i="1" a="1"/>
  <c r="B268" i="1" s="1"/>
  <c r="B269" i="1" a="1"/>
  <c r="B269" i="1" s="1"/>
  <c r="B270" i="1" a="1"/>
  <c r="B270" i="1" s="1"/>
  <c r="B271" i="1" a="1"/>
  <c r="B271" i="1" s="1"/>
  <c r="B272" i="1" a="1"/>
  <c r="B272" i="1" s="1"/>
  <c r="B273" i="1" a="1"/>
  <c r="B273" i="1" s="1"/>
  <c r="B274" i="1" a="1"/>
  <c r="B274" i="1" s="1"/>
  <c r="B275" i="1" a="1"/>
  <c r="B275" i="1" s="1"/>
  <c r="B276" i="1" a="1"/>
  <c r="B276" i="1" s="1"/>
  <c r="B277" i="1" a="1"/>
  <c r="B277" i="1" s="1"/>
  <c r="B278" i="1" a="1"/>
  <c r="B278" i="1" s="1"/>
  <c r="B279" i="1" a="1"/>
  <c r="B279" i="1" s="1"/>
  <c r="B280" i="1" a="1"/>
  <c r="B280" i="1"/>
  <c r="B281" i="1" a="1"/>
  <c r="B281" i="1" s="1"/>
  <c r="B282" i="1" a="1"/>
  <c r="B282" i="1" s="1"/>
  <c r="B283" i="1" a="1"/>
  <c r="B283" i="1" s="1"/>
  <c r="B284" i="1" a="1"/>
  <c r="B284" i="1" s="1"/>
  <c r="B285" i="1" a="1"/>
  <c r="B285" i="1" s="1"/>
  <c r="B286" i="1" a="1"/>
  <c r="B286" i="1" s="1"/>
  <c r="B287" i="1" a="1"/>
  <c r="B287" i="1" s="1"/>
  <c r="B288" i="1" a="1"/>
  <c r="B288" i="1" s="1"/>
  <c r="B289" i="1" a="1"/>
  <c r="B289" i="1" s="1"/>
  <c r="B290" i="1" a="1"/>
  <c r="B290" i="1" s="1"/>
  <c r="B291" i="1" a="1"/>
  <c r="B291" i="1" s="1"/>
  <c r="B292" i="1" a="1"/>
  <c r="B292" i="1" s="1"/>
  <c r="B293" i="1" a="1"/>
  <c r="B293" i="1"/>
  <c r="B294" i="1" a="1"/>
  <c r="B294" i="1" s="1"/>
  <c r="B295" i="1" a="1"/>
  <c r="B295" i="1" s="1"/>
  <c r="B296" i="1" a="1"/>
  <c r="B296" i="1" s="1"/>
  <c r="B297" i="1" a="1"/>
  <c r="B297" i="1" s="1"/>
  <c r="B298" i="1" a="1"/>
  <c r="B298" i="1" s="1"/>
  <c r="B299" i="1" a="1"/>
  <c r="B299" i="1" s="1"/>
  <c r="B300" i="1" a="1"/>
  <c r="B300" i="1" s="1"/>
  <c r="B301" i="1" a="1"/>
  <c r="B301" i="1" s="1"/>
  <c r="B302" i="1" a="1"/>
  <c r="B302" i="1" s="1"/>
  <c r="B303" i="1" a="1"/>
  <c r="B303" i="1" s="1"/>
  <c r="B304" i="1" a="1"/>
  <c r="B304" i="1" s="1"/>
  <c r="B305" i="1" a="1"/>
  <c r="B305" i="1" s="1"/>
  <c r="B306" i="1" a="1"/>
  <c r="B306" i="1"/>
  <c r="B307" i="1" a="1"/>
  <c r="B307" i="1" s="1"/>
  <c r="B308" i="1" a="1"/>
  <c r="B308" i="1" s="1"/>
  <c r="B309" i="1" a="1"/>
  <c r="B309" i="1" s="1"/>
  <c r="B310" i="1" a="1"/>
  <c r="B310" i="1" s="1"/>
  <c r="B311" i="1" a="1"/>
  <c r="B311" i="1" s="1"/>
  <c r="B312" i="1" a="1"/>
  <c r="B312" i="1" s="1"/>
  <c r="B313" i="1" a="1"/>
  <c r="B313" i="1" s="1"/>
  <c r="B314" i="1" a="1"/>
  <c r="B314" i="1" s="1"/>
  <c r="B315" i="1" a="1"/>
  <c r="B315" i="1" s="1"/>
  <c r="B316" i="1" a="1"/>
  <c r="B316" i="1" s="1"/>
  <c r="B317" i="1" a="1"/>
  <c r="B317" i="1"/>
  <c r="B318" i="1" a="1"/>
  <c r="B318" i="1" s="1"/>
  <c r="B319" i="1" a="1"/>
  <c r="B319" i="1" s="1"/>
  <c r="B320" i="1" a="1"/>
  <c r="B320" i="1" s="1"/>
  <c r="B321" i="1" a="1"/>
  <c r="B321" i="1" s="1"/>
  <c r="B322" i="1" a="1"/>
  <c r="B322" i="1" s="1"/>
  <c r="B323" i="1" a="1"/>
  <c r="B323" i="1" s="1"/>
  <c r="B324" i="1" a="1"/>
  <c r="B324" i="1" s="1"/>
  <c r="B325" i="1" a="1"/>
  <c r="B325" i="1" s="1"/>
  <c r="B326" i="1" a="1"/>
  <c r="B326" i="1" s="1"/>
  <c r="B327" i="1" a="1"/>
  <c r="B327" i="1" s="1"/>
  <c r="B328" i="1" a="1"/>
  <c r="B328" i="1" s="1"/>
  <c r="B329" i="1" a="1"/>
  <c r="B329" i="1" s="1"/>
  <c r="B330" i="1" a="1"/>
  <c r="B330" i="1" s="1"/>
  <c r="B331" i="1" a="1"/>
  <c r="B331" i="1" s="1"/>
  <c r="B332" i="1" a="1"/>
  <c r="B332" i="1" s="1"/>
  <c r="B333" i="1" a="1"/>
  <c r="B333" i="1" s="1"/>
  <c r="B334" i="1" a="1"/>
  <c r="B334" i="1" s="1"/>
  <c r="B335" i="1" a="1"/>
  <c r="B335" i="1" s="1"/>
  <c r="B336" i="1" a="1"/>
  <c r="B336" i="1"/>
  <c r="B337" i="1" a="1"/>
  <c r="B337" i="1" s="1"/>
  <c r="B338" i="1" a="1"/>
  <c r="B338" i="1" s="1"/>
  <c r="B339" i="1" a="1"/>
  <c r="B339" i="1" s="1"/>
  <c r="B340" i="1" a="1"/>
  <c r="B340" i="1" s="1"/>
  <c r="B341" i="1" a="1"/>
  <c r="B341" i="1" s="1"/>
  <c r="B342" i="1" a="1"/>
  <c r="B342" i="1" s="1"/>
  <c r="B343" i="1" a="1"/>
  <c r="B343" i="1" s="1"/>
  <c r="B344" i="1" a="1"/>
  <c r="B344" i="1" s="1"/>
  <c r="B345" i="1" a="1"/>
  <c r="B345" i="1" s="1"/>
  <c r="B346" i="1" a="1"/>
  <c r="B346" i="1" s="1"/>
  <c r="B347" i="1" a="1"/>
  <c r="B347" i="1" s="1"/>
  <c r="B348" i="1" a="1"/>
  <c r="B348" i="1" s="1"/>
  <c r="B349" i="1" a="1"/>
  <c r="B349" i="1" s="1"/>
  <c r="B350" i="1" a="1"/>
  <c r="B350" i="1" s="1"/>
  <c r="B351" i="1" a="1"/>
  <c r="B351" i="1" s="1"/>
  <c r="B352" i="1" a="1"/>
  <c r="B352" i="1" s="1"/>
  <c r="B353" i="1" a="1"/>
  <c r="B353" i="1" s="1"/>
  <c r="B354" i="1" a="1"/>
  <c r="B354" i="1" s="1"/>
  <c r="B355" i="1" a="1"/>
  <c r="B355" i="1" s="1"/>
  <c r="B356" i="1" a="1"/>
  <c r="B356" i="1" s="1"/>
  <c r="B357" i="1" a="1"/>
  <c r="B357" i="1" s="1"/>
  <c r="B358" i="1" a="1"/>
  <c r="B358" i="1" s="1"/>
  <c r="B359" i="1" a="1"/>
  <c r="B359" i="1" s="1"/>
  <c r="B360" i="1" a="1"/>
  <c r="B360" i="1" s="1"/>
  <c r="B361" i="1" a="1"/>
  <c r="B361" i="1" s="1"/>
  <c r="B362" i="1" a="1"/>
  <c r="B362" i="1" s="1"/>
  <c r="B363" i="1" a="1"/>
  <c r="B363" i="1"/>
  <c r="B364" i="1" a="1"/>
  <c r="B364" i="1" s="1"/>
  <c r="B365" i="1" a="1"/>
  <c r="B365" i="1" s="1"/>
  <c r="B366" i="1" a="1"/>
  <c r="B366" i="1" s="1"/>
  <c r="B367" i="1" a="1"/>
  <c r="B367" i="1" s="1"/>
  <c r="B3" i="1" a="1"/>
  <c r="B3" i="1" s="1"/>
  <c r="X4" i="1" l="1"/>
  <c r="X11" i="1"/>
  <c r="X3" i="1"/>
  <c r="X5" i="1"/>
  <c r="X12" i="1"/>
  <c r="X15" i="1"/>
  <c r="X2" i="1"/>
  <c r="X13" i="1"/>
  <c r="Q6" i="1"/>
  <c r="J3" i="1"/>
  <c r="J19" i="1" s="1"/>
  <c r="J4" i="1"/>
  <c r="J13" i="1"/>
  <c r="T9" i="1"/>
  <c r="X9" i="1" s="1"/>
  <c r="J5" i="1"/>
  <c r="Q2" i="1"/>
  <c r="Q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<sst xmlns="http://schemas.openxmlformats.org/spreadsheetml/2006/main" count="52" uniqueCount="34">
  <si>
    <t>wdir</t>
  </si>
  <si>
    <t>N</t>
  </si>
  <si>
    <t>NNO</t>
  </si>
  <si>
    <t>NO</t>
  </si>
  <si>
    <t>ONO</t>
  </si>
  <si>
    <t>O</t>
  </si>
  <si>
    <t>OSO</t>
  </si>
  <si>
    <t>SO</t>
  </si>
  <si>
    <t>Windrichtung</t>
  </si>
  <si>
    <t>absoluter Anteil in Tagen</t>
  </si>
  <si>
    <t>prozentualer Anteil</t>
  </si>
  <si>
    <t>SSO</t>
  </si>
  <si>
    <t>S</t>
  </si>
  <si>
    <t>SSW</t>
  </si>
  <si>
    <t>SW</t>
  </si>
  <si>
    <t>WSW</t>
  </si>
  <si>
    <t>W</t>
  </si>
  <si>
    <t>WNW</t>
  </si>
  <si>
    <t>NW</t>
  </si>
  <si>
    <t>NNW</t>
  </si>
  <si>
    <t>wspd</t>
  </si>
  <si>
    <t>Anteil 0 - 10</t>
  </si>
  <si>
    <t>Anteil 10 - 20</t>
  </si>
  <si>
    <t xml:space="preserve">Anteil 20 - 30 </t>
  </si>
  <si>
    <t>Anteil 30 - 40</t>
  </si>
  <si>
    <t>Anteil  40 - 50</t>
  </si>
  <si>
    <t>hilf 1</t>
  </si>
  <si>
    <t>hilf 2</t>
  </si>
  <si>
    <t>Prüfsumme</t>
  </si>
  <si>
    <t xml:space="preserve">Prozentualer Anteil 0 -  10 </t>
  </si>
  <si>
    <t>Prozentualer Anteil 10 - 20</t>
  </si>
  <si>
    <t>Prozentualer Anteil 20 - 30</t>
  </si>
  <si>
    <t>Prozentualer Anteil 30 - 40</t>
  </si>
  <si>
    <t>Prozentualer Anteil 40 - 50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</si>
</sst>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6" borderId="0" xfId="0" applyFont="1" applyFill="1"/>
    <xf numFmtId="0" fontId="1" fillId="7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01E3-8C6B-4146-8EF6-4F31E386B30F}">
  <dimension ref="A1:X367"/>
  <sheetViews>
    <sheetView tabSelected="1" zoomScale="70" zoomScaleNormal="70" workbookViewId="0">
      <selection activeCell="G1" sqref="G1:X20"/>
    </sheetView>
  </sheetViews>
  <sheetFormatPr baseColWidth="10" defaultRowHeight="14.25" x14ac:dyDescent="0.45"/>
  <cols>
    <col min="3" max="3" width="10.6640625" customWidth="1"/>
    <col min="8" max="8" width="14.265625" customWidth="1"/>
    <col min="9" max="9" width="22.33203125" customWidth="1"/>
    <col min="10" max="10" width="22.06640625" customWidth="1"/>
    <col min="12" max="12" width="13" customWidth="1"/>
    <col min="13" max="13" width="14.3984375" customWidth="1"/>
    <col min="14" max="14" width="13.1328125" customWidth="1"/>
    <col min="15" max="15" width="12.46484375" customWidth="1"/>
    <col min="16" max="16" width="12.06640625" customWidth="1"/>
    <col min="19" max="19" width="22.73046875" customWidth="1"/>
    <col min="20" max="20" width="22.265625" customWidth="1"/>
    <col min="21" max="21" width="21.796875" customWidth="1"/>
    <col min="22" max="22" width="21.3984375" customWidth="1"/>
    <col min="23" max="23" width="21.86328125" customWidth="1"/>
  </cols>
  <sheetData>
    <row r="1" spans="1:24" x14ac:dyDescent="0.45">
      <c r="A1" t="s">
        <v>0</v>
      </c>
      <c r="B1" t="s">
        <v>26</v>
      </c>
      <c r="C1" t="s">
        <v>20</v>
      </c>
      <c r="D1" t="s">
        <v>27</v>
      </c>
      <c r="H1" s="1" t="s">
        <v>8</v>
      </c>
      <c r="I1" t="s">
        <v>9</v>
      </c>
      <c r="J1" s="1" t="s">
        <v>10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28</v>
      </c>
      <c r="R1" s="1" t="s">
        <v>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3" t="s">
        <v>28</v>
      </c>
    </row>
    <row r="2" spans="1:24" x14ac:dyDescent="0.45">
      <c r="A2">
        <v>228</v>
      </c>
      <c r="B2" t="str" cm="1">
        <f t="array" ref="B2">_xlfn.IFS(OR(A2&gt;=348.75,A2&lt;11.25),"N",
AND(A2&gt;=11.25,A2&lt;33.75),"NNO",
AND(A2&gt;=33.75,A2&lt;56.25),"NO",
AND(A2&gt;=56.25,A2&lt;78.75),"ONO",
AND(A2&gt;=78.75,A2&lt;101.25),"O",
AND(A2&gt;=101.25,A2&lt;123.75),"OSO",
AND(A2&gt;=123.75,A2&lt;146.25),"SO",
AND(A2&gt;=146.25,A2&lt;168.75),"SSO",
AND(A2&gt;=168.75,A2&lt;191.25),"S",
AND(A2&gt;=191.25,A2&lt;213.75),"SSW",
AND(A2&gt;=213.75,A2&lt;236.25),"SW",
AND(A2&gt;=236.25,A2&lt;258.75),"WSW",
AND(A2&gt;=258.75,A2&lt;281.25),"W",
AND(A2&gt;=281.25,A2&lt;303.75),"WNW",
AND(A2&gt;=303.75,A2&lt;326.25),"NW",
AND(A2&gt;=326.25,A2&lt;348.75),"NNW")</f>
        <v>SW</v>
      </c>
      <c r="C2">
        <v>26.3</v>
      </c>
      <c r="D2" t="str" cm="1">
        <f t="array" ref="D2">_xlfn.IFS(
AND(C2&gt;=0,C2&lt;10),"1",
AND(C2&gt;=10,C2&lt;20),"2",
AND(C2&gt;=20,C2&lt;30),"3",
AND(C2&gt;=30,C2&lt;40),"4",
AND(C2&gt;=40,C2&lt;50),"5")</f>
        <v>3</v>
      </c>
      <c r="H2" s="2" t="s">
        <v>1</v>
      </c>
      <c r="I2">
        <f>COUNTIF(B2:B367, "N")</f>
        <v>5</v>
      </c>
      <c r="J2" s="2">
        <f>ROUND(((I2/366)*100),2)</f>
        <v>1.37</v>
      </c>
      <c r="L2">
        <f>COUNTIFS($B$2:$B$367, "N", $D$2:$D$367,"1")</f>
        <v>4</v>
      </c>
      <c r="M2">
        <f>COUNTIFS($B$2:$B$367, "N", $D$2:$D$367,"2")</f>
        <v>1</v>
      </c>
      <c r="N2">
        <f>COUNTIFS($B$2:$B$367, "N", $D$2:$D$367,"3")</f>
        <v>0</v>
      </c>
      <c r="O2">
        <f>COUNTIFS($B$2:$B$367, "N", $D$2:$D$367,"4")</f>
        <v>0</v>
      </c>
      <c r="P2">
        <f>COUNTIFS($B$2:$B$367, "N", $D$2:$D$367,"5")</f>
        <v>0</v>
      </c>
      <c r="Q2" t="str">
        <f>IF(SUM(L2:P2) = I2, "WAHR", "FALSCH")</f>
        <v>WAHR</v>
      </c>
      <c r="R2" s="5" t="s">
        <v>1</v>
      </c>
      <c r="S2" s="2">
        <f>ROUND((L2/366)*100, 2)</f>
        <v>1.0900000000000001</v>
      </c>
      <c r="T2" s="2">
        <f t="shared" ref="T2:W2" si="0">ROUND((M2/366)*100, 2)</f>
        <v>0.27</v>
      </c>
      <c r="U2" s="2">
        <f t="shared" si="0"/>
        <v>0</v>
      </c>
      <c r="V2" s="2">
        <f t="shared" si="0"/>
        <v>0</v>
      </c>
      <c r="W2" s="2">
        <f t="shared" si="0"/>
        <v>0</v>
      </c>
      <c r="X2">
        <f>SUM(S2:W2)</f>
        <v>1.36</v>
      </c>
    </row>
    <row r="3" spans="1:24" x14ac:dyDescent="0.45">
      <c r="A3">
        <v>223</v>
      </c>
      <c r="B3" t="str" cm="1">
        <f t="array" ref="B3">_xlfn.IFS(OR(A3&gt;=348.75,A3&lt;11.25),"N",
AND(A3&gt;=11.25,A3&lt;33.75),"NNO",
AND(A3&gt;=33.75,A3&lt;56.25),"NO",
AND(A3&gt;=56.25,A3&lt;78.75),"ONO",
AND(A3&gt;=78.75,A3&lt;101.25),"O",
AND(A3&gt;=101.25,A3&lt;123.75),"OSO",
AND(A3&gt;=123.75,A3&lt;146.25),"SO",
AND(A3&gt;=146.25,A3&lt;168.75),"SSO",
AND(A3&gt;=168.75,A3&lt;191.25),"S",
AND(A3&gt;=191.25,A3&lt;213.75),"SSW",
AND(A3&gt;=213.75,A3&lt;236.25),"SW",
AND(A3&gt;=236.25,A3&lt;258.75),"WSW",
AND(A3&gt;=258.75,A3&lt;281.25),"W",
AND(A3&gt;=281.25,A3&lt;303.75),"WNW",
AND(A3&gt;=303.75,A3&lt;326.25),"NW",
AND(A3&gt;=326.25,A3&lt;348.75),"NNW")</f>
        <v>SW</v>
      </c>
      <c r="C3">
        <v>37.799999999999997</v>
      </c>
      <c r="D3" t="str" cm="1">
        <f t="array" ref="D3">_xlfn.IFS(
AND(C3&gt;=0,C3&lt;10),"1",
AND(C3&gt;=10,C3&lt;20),"2",
AND(C3&gt;=20,C3&lt;30),"3",
AND(C3&gt;=30,C3&lt;40),"4",
AND(C3&gt;=40,C3&lt;50),"5")</f>
        <v>4</v>
      </c>
      <c r="H3" s="2" t="s">
        <v>2</v>
      </c>
      <c r="I3">
        <f>COUNTIF(B2:B367, "NNO")</f>
        <v>4</v>
      </c>
      <c r="J3" s="2">
        <f t="shared" ref="J3:J17" si="1">ROUND(((I3/366)*100),2)</f>
        <v>1.0900000000000001</v>
      </c>
      <c r="L3">
        <f>COUNTIFS($B$2:$B$367, "NNO", $D$2:$D$367,"1")</f>
        <v>2</v>
      </c>
      <c r="M3">
        <f>COUNTIFS($B$2:$B$367, "NNO", $D$2:$D$367,"2")</f>
        <v>2</v>
      </c>
      <c r="N3">
        <f>COUNTIFS($B$2:$B$367, "NNO", $D$2:$D$367,"3")</f>
        <v>0</v>
      </c>
      <c r="O3">
        <f>COUNTIFS($B$2:$B$367, "NNO", $D$2:$D$367,"4")</f>
        <v>0</v>
      </c>
      <c r="P3">
        <f>COUNTIFS($B$2:$B$367, "NNO", $D$2:$D$367,"5")</f>
        <v>0</v>
      </c>
      <c r="Q3" t="str">
        <f>IF(SUM(L3:P3) = I3, "WAHR", "FALSCH")</f>
        <v>WAHR</v>
      </c>
      <c r="R3" s="6" t="s">
        <v>2</v>
      </c>
      <c r="S3" s="4">
        <f t="shared" ref="S3:S17" si="2">ROUND((L3/366)*100, 2)</f>
        <v>0.55000000000000004</v>
      </c>
      <c r="T3" s="4">
        <f>ROUND((M3/366)*100, 2)</f>
        <v>0.55000000000000004</v>
      </c>
      <c r="U3" s="4">
        <f t="shared" ref="U3:U17" si="3">ROUND((N3/366)*100, 2)</f>
        <v>0</v>
      </c>
      <c r="V3" s="4">
        <f t="shared" ref="V3:V17" si="4">ROUND((O3/366)*100, 2)</f>
        <v>0</v>
      </c>
      <c r="W3" s="4">
        <f t="shared" ref="W3:W17" si="5">ROUND((P3/366)*100, 2)</f>
        <v>0</v>
      </c>
      <c r="X3">
        <f t="shared" ref="X3:X17" si="6">SUM(S3:W3)</f>
        <v>1.1000000000000001</v>
      </c>
    </row>
    <row r="4" spans="1:24" x14ac:dyDescent="0.45">
      <c r="A4">
        <v>240</v>
      </c>
      <c r="B4" t="str" cm="1">
        <f t="array" ref="B4">_xlfn.IFS(OR(A4&gt;=348.75,A4&lt;11.25),"N",
AND(A4&gt;=11.25,A4&lt;33.75),"NNO",
AND(A4&gt;=33.75,A4&lt;56.25),"NO",
AND(A4&gt;=56.25,A4&lt;78.75),"ONO",
AND(A4&gt;=78.75,A4&lt;101.25),"O",
AND(A4&gt;=101.25,A4&lt;123.75),"OSO",
AND(A4&gt;=123.75,A4&lt;146.25),"SO",
AND(A4&gt;=146.25,A4&lt;168.75),"SSO",
AND(A4&gt;=168.75,A4&lt;191.25),"S",
AND(A4&gt;=191.25,A4&lt;213.75),"SSW",
AND(A4&gt;=213.75,A4&lt;236.25),"SW",
AND(A4&gt;=236.25,A4&lt;258.75),"WSW",
AND(A4&gt;=258.75,A4&lt;281.25),"W",
AND(A4&gt;=281.25,A4&lt;303.75),"WNW",
AND(A4&gt;=303.75,A4&lt;326.25),"NW",
AND(A4&gt;=326.25,A4&lt;348.75),"NNW")</f>
        <v>WSW</v>
      </c>
      <c r="C4">
        <v>31.7</v>
      </c>
      <c r="D4" t="str" cm="1">
        <f t="array" ref="D4">_xlfn.IFS(
AND(C4&gt;=0,C4&lt;10),"1",
AND(C4&gt;=10,C4&lt;20),"2",
AND(C4&gt;=20,C4&lt;30),"3",
AND(C4&gt;=30,C4&lt;40),"4",
AND(C4&gt;=40,C4&lt;50),"5")</f>
        <v>4</v>
      </c>
      <c r="H4" s="2" t="s">
        <v>3</v>
      </c>
      <c r="I4">
        <f>COUNTIF(B2:B367, "NO")</f>
        <v>16</v>
      </c>
      <c r="J4" s="2">
        <f t="shared" si="1"/>
        <v>4.37</v>
      </c>
      <c r="L4">
        <f>COUNTIFS($B$2:$B$367, "NO", $D$2:$D$367,"1")</f>
        <v>4</v>
      </c>
      <c r="M4">
        <f>COUNTIFS($B$2:$B$367, "NO", $D$2:$D$367,"2")</f>
        <v>12</v>
      </c>
      <c r="N4">
        <f>COUNTIFS($B$2:$B$367, "NO", $D$2:$D$367,"3")</f>
        <v>0</v>
      </c>
      <c r="O4">
        <f>COUNTIFS($B$2:$B$367, "NO", $D$2:$D$367,"4")</f>
        <v>0</v>
      </c>
      <c r="P4">
        <f>COUNTIFS($B$2:$B$367, "NO", $D$2:$D$367,"5")</f>
        <v>0</v>
      </c>
      <c r="Q4" t="str">
        <f t="shared" ref="Q4:Q17" si="7">IF(SUM(L4:P4) = I4, "WAHR", "FALSCH")</f>
        <v>WAHR</v>
      </c>
      <c r="R4" s="5" t="s">
        <v>3</v>
      </c>
      <c r="S4" s="2">
        <f t="shared" si="2"/>
        <v>1.0900000000000001</v>
      </c>
      <c r="T4" s="2">
        <f t="shared" ref="T4:T17" si="8">ROUND((M4/366)*100, 2)</f>
        <v>3.28</v>
      </c>
      <c r="U4" s="2">
        <f t="shared" si="3"/>
        <v>0</v>
      </c>
      <c r="V4" s="2">
        <f t="shared" si="4"/>
        <v>0</v>
      </c>
      <c r="W4" s="2">
        <f t="shared" si="5"/>
        <v>0</v>
      </c>
      <c r="X4">
        <f t="shared" si="6"/>
        <v>4.37</v>
      </c>
    </row>
    <row r="5" spans="1:24" x14ac:dyDescent="0.45">
      <c r="A5">
        <v>241</v>
      </c>
      <c r="B5" t="str" cm="1">
        <f t="array" ref="B5">_xlfn.IFS(OR(A5&gt;=348.75,A5&lt;11.25),"N",
AND(A5&gt;=11.25,A5&lt;33.75),"NNO",
AND(A5&gt;=33.75,A5&lt;56.25),"NO",
AND(A5&gt;=56.25,A5&lt;78.75),"ONO",
AND(A5&gt;=78.75,A5&lt;101.25),"O",
AND(A5&gt;=101.25,A5&lt;123.75),"OSO",
AND(A5&gt;=123.75,A5&lt;146.25),"SO",
AND(A5&gt;=146.25,A5&lt;168.75),"SSO",
AND(A5&gt;=168.75,A5&lt;191.25),"S",
AND(A5&gt;=191.25,A5&lt;213.75),"SSW",
AND(A5&gt;=213.75,A5&lt;236.25),"SW",
AND(A5&gt;=236.25,A5&lt;258.75),"WSW",
AND(A5&gt;=258.75,A5&lt;281.25),"W",
AND(A5&gt;=281.25,A5&lt;303.75),"WNW",
AND(A5&gt;=303.75,A5&lt;326.25),"NW",
AND(A5&gt;=326.25,A5&lt;348.75),"NNW")</f>
        <v>WSW</v>
      </c>
      <c r="C5">
        <v>24.5</v>
      </c>
      <c r="D5" t="str" cm="1">
        <f t="array" ref="D5">_xlfn.IFS(
AND(C5&gt;=0,C5&lt;10),"1",
AND(C5&gt;=10,C5&lt;20),"2",
AND(C5&gt;=20,C5&lt;30),"3",
AND(C5&gt;=30,C5&lt;40),"4",
AND(C5&gt;=40,C5&lt;50),"5")</f>
        <v>3</v>
      </c>
      <c r="H5" s="2" t="s">
        <v>4</v>
      </c>
      <c r="I5">
        <f>COUNTIF(B2:B367, "ONO")</f>
        <v>42</v>
      </c>
      <c r="J5" s="2">
        <f t="shared" si="1"/>
        <v>11.48</v>
      </c>
      <c r="L5">
        <f>COUNTIFS($B$2:$B$367, "ONO", $D$2:$D$367,"1")</f>
        <v>10</v>
      </c>
      <c r="M5">
        <f>COUNTIFS($B$2:$B$367, "ONO", $D$2:$D$367,"2")</f>
        <v>28</v>
      </c>
      <c r="N5">
        <f>COUNTIFS($B$2:$B$367, "ONO", $D$2:$D$367,"3")</f>
        <v>4</v>
      </c>
      <c r="O5">
        <f>COUNTIFS($B$2:$B$367, "ONO", $D$2:$D$367,"4")</f>
        <v>0</v>
      </c>
      <c r="P5">
        <f>COUNTIFS($B$2:$B$367, "ONO", $D$2:$D$367,"5")</f>
        <v>0</v>
      </c>
      <c r="Q5" t="str">
        <f t="shared" si="7"/>
        <v>WAHR</v>
      </c>
      <c r="R5" s="6" t="s">
        <v>4</v>
      </c>
      <c r="S5" s="4">
        <f t="shared" si="2"/>
        <v>2.73</v>
      </c>
      <c r="T5" s="4">
        <f t="shared" si="8"/>
        <v>7.65</v>
      </c>
      <c r="U5" s="4">
        <f t="shared" si="3"/>
        <v>1.0900000000000001</v>
      </c>
      <c r="V5" s="4">
        <f t="shared" si="4"/>
        <v>0</v>
      </c>
      <c r="W5" s="4">
        <f t="shared" si="5"/>
        <v>0</v>
      </c>
      <c r="X5">
        <f t="shared" si="6"/>
        <v>11.47</v>
      </c>
    </row>
    <row r="6" spans="1:24" x14ac:dyDescent="0.45">
      <c r="A6">
        <v>225</v>
      </c>
      <c r="B6" t="str" cm="1">
        <f t="array" ref="B6">_xlfn.IFS(OR(A6&gt;=348.75,A6&lt;11.25),"N",
AND(A6&gt;=11.25,A6&lt;33.75),"NNO",
AND(A6&gt;=33.75,A6&lt;56.25),"NO",
AND(A6&gt;=56.25,A6&lt;78.75),"ONO",
AND(A6&gt;=78.75,A6&lt;101.25),"O",
AND(A6&gt;=101.25,A6&lt;123.75),"OSO",
AND(A6&gt;=123.75,A6&lt;146.25),"SO",
AND(A6&gt;=146.25,A6&lt;168.75),"SSO",
AND(A6&gt;=168.75,A6&lt;191.25),"S",
AND(A6&gt;=191.25,A6&lt;213.75),"SSW",
AND(A6&gt;=213.75,A6&lt;236.25),"SW",
AND(A6&gt;=236.25,A6&lt;258.75),"WSW",
AND(A6&gt;=258.75,A6&lt;281.25),"W",
AND(A6&gt;=281.25,A6&lt;303.75),"WNW",
AND(A6&gt;=303.75,A6&lt;326.25),"NW",
AND(A6&gt;=326.25,A6&lt;348.75),"NNW")</f>
        <v>SW</v>
      </c>
      <c r="C6">
        <v>15.8</v>
      </c>
      <c r="D6" t="str" cm="1">
        <f t="array" ref="D6">_xlfn.IFS(
AND(C6&gt;=0,C6&lt;10),"1",
AND(C6&gt;=10,C6&lt;20),"2",
AND(C6&gt;=20,C6&lt;30),"3",
AND(C6&gt;=30,C6&lt;40),"4",
AND(C6&gt;=40,C6&lt;50),"5")</f>
        <v>2</v>
      </c>
      <c r="H6" s="2" t="s">
        <v>5</v>
      </c>
      <c r="I6">
        <f>COUNTIF(B2:B367, "O")</f>
        <v>28</v>
      </c>
      <c r="J6" s="2">
        <f t="shared" si="1"/>
        <v>7.65</v>
      </c>
      <c r="L6">
        <f>COUNTIFS($B$2:$B$367, "O", $D$2:$D$367,"1")</f>
        <v>11</v>
      </c>
      <c r="M6">
        <f>COUNTIFS($B$2:$B$367, "O", $D$2:$D$367,"2")</f>
        <v>17</v>
      </c>
      <c r="N6">
        <f>COUNTIFS($B$2:$B$367, "O", $D$2:$D$367,"3")</f>
        <v>0</v>
      </c>
      <c r="O6">
        <f>COUNTIFS($B$2:$B$367, "O", $D$2:$D$367,"4")</f>
        <v>0</v>
      </c>
      <c r="P6">
        <f>COUNTIFS($B$2:$B$367, "O", $D$2:$D$367,"5")</f>
        <v>0</v>
      </c>
      <c r="Q6" t="str">
        <f t="shared" si="7"/>
        <v>WAHR</v>
      </c>
      <c r="R6" s="5" t="s">
        <v>5</v>
      </c>
      <c r="S6" s="2">
        <f t="shared" si="2"/>
        <v>3.01</v>
      </c>
      <c r="T6" s="2">
        <f t="shared" si="8"/>
        <v>4.6399999999999997</v>
      </c>
      <c r="U6" s="2">
        <f t="shared" si="3"/>
        <v>0</v>
      </c>
      <c r="V6" s="2">
        <f t="shared" si="4"/>
        <v>0</v>
      </c>
      <c r="W6" s="2">
        <f t="shared" si="5"/>
        <v>0</v>
      </c>
      <c r="X6">
        <f t="shared" si="6"/>
        <v>7.6499999999999995</v>
      </c>
    </row>
    <row r="7" spans="1:24" x14ac:dyDescent="0.45">
      <c r="A7">
        <v>275</v>
      </c>
      <c r="B7" t="str" cm="1">
        <f t="array" ref="B7">_xlfn.IFS(OR(A7&gt;=348.75,A7&lt;11.25),"N",
AND(A7&gt;=11.25,A7&lt;33.75),"NNO",
AND(A7&gt;=33.75,A7&lt;56.25),"NO",
AND(A7&gt;=56.25,A7&lt;78.75),"ONO",
AND(A7&gt;=78.75,A7&lt;101.25),"O",
AND(A7&gt;=101.25,A7&lt;123.75),"OSO",
AND(A7&gt;=123.75,A7&lt;146.25),"SO",
AND(A7&gt;=146.25,A7&lt;168.75),"SSO",
AND(A7&gt;=168.75,A7&lt;191.25),"S",
AND(A7&gt;=191.25,A7&lt;213.75),"SSW",
AND(A7&gt;=213.75,A7&lt;236.25),"SW",
AND(A7&gt;=236.25,A7&lt;258.75),"WSW",
AND(A7&gt;=258.75,A7&lt;281.25),"W",
AND(A7&gt;=281.25,A7&lt;303.75),"WNW",
AND(A7&gt;=303.75,A7&lt;326.25),"NW",
AND(A7&gt;=326.25,A7&lt;348.75),"NNW")</f>
        <v>W</v>
      </c>
      <c r="C7">
        <v>9.4</v>
      </c>
      <c r="D7" t="str" cm="1">
        <f t="array" ref="D7">_xlfn.IFS(
AND(C7&gt;=0,C7&lt;10),"1",
AND(C7&gt;=10,C7&lt;20),"2",
AND(C7&gt;=20,C7&lt;30),"3",
AND(C7&gt;=30,C7&lt;40),"4",
AND(C7&gt;=40,C7&lt;50),"5")</f>
        <v>1</v>
      </c>
      <c r="H7" s="2" t="s">
        <v>6</v>
      </c>
      <c r="I7">
        <f>COUNTIF(B2:B367, "OSO")</f>
        <v>15</v>
      </c>
      <c r="J7" s="2">
        <f t="shared" si="1"/>
        <v>4.0999999999999996</v>
      </c>
      <c r="L7">
        <f>COUNTIFS($B$2:$B$367, "OSO", $D$2:$D$367,"1")</f>
        <v>10</v>
      </c>
      <c r="M7">
        <f>COUNTIFS($B$2:$B$367, "OSO", $D$2:$D$367,"2")</f>
        <v>5</v>
      </c>
      <c r="N7">
        <f>COUNTIFS($B$2:$B$367, "OSO", $D$2:$D$367,"3")</f>
        <v>0</v>
      </c>
      <c r="O7">
        <f>COUNTIFS($B$2:$B$367, "OSO", $D$2:$D$367,"4")</f>
        <v>0</v>
      </c>
      <c r="P7">
        <f>COUNTIFS($B$2:$B$367, "OSO", $D$2:$D$367,"5")</f>
        <v>0</v>
      </c>
      <c r="Q7" t="str">
        <f t="shared" si="7"/>
        <v>WAHR</v>
      </c>
      <c r="R7" s="6" t="s">
        <v>6</v>
      </c>
      <c r="S7" s="4">
        <f t="shared" si="2"/>
        <v>2.73</v>
      </c>
      <c r="T7" s="4">
        <f t="shared" si="8"/>
        <v>1.37</v>
      </c>
      <c r="U7" s="4">
        <f t="shared" si="3"/>
        <v>0</v>
      </c>
      <c r="V7" s="4">
        <f t="shared" si="4"/>
        <v>0</v>
      </c>
      <c r="W7" s="4">
        <f t="shared" si="5"/>
        <v>0</v>
      </c>
      <c r="X7">
        <f t="shared" si="6"/>
        <v>4.0999999999999996</v>
      </c>
    </row>
    <row r="8" spans="1:24" x14ac:dyDescent="0.45">
      <c r="A8">
        <v>35</v>
      </c>
      <c r="B8" t="str" cm="1">
        <f t="array" ref="B8">_xlfn.IFS(OR(A8&gt;=348.75,A8&lt;11.25),"N",
AND(A8&gt;=11.25,A8&lt;33.75),"NNO",
AND(A8&gt;=33.75,A8&lt;56.25),"NO",
AND(A8&gt;=56.25,A8&lt;78.75),"ONO",
AND(A8&gt;=78.75,A8&lt;101.25),"O",
AND(A8&gt;=101.25,A8&lt;123.75),"OSO",
AND(A8&gt;=123.75,A8&lt;146.25),"SO",
AND(A8&gt;=146.25,A8&lt;168.75),"SSO",
AND(A8&gt;=168.75,A8&lt;191.25),"S",
AND(A8&gt;=191.25,A8&lt;213.75),"SSW",
AND(A8&gt;=213.75,A8&lt;236.25),"SW",
AND(A8&gt;=236.25,A8&lt;258.75),"WSW",
AND(A8&gt;=258.75,A8&lt;281.25),"W",
AND(A8&gt;=281.25,A8&lt;303.75),"WNW",
AND(A8&gt;=303.75,A8&lt;326.25),"NW",
AND(A8&gt;=326.25,A8&lt;348.75),"NNW")</f>
        <v>NO</v>
      </c>
      <c r="C8">
        <v>17.600000000000001</v>
      </c>
      <c r="D8" t="str" cm="1">
        <f t="array" ref="D8">_xlfn.IFS(
AND(C8&gt;=0,C8&lt;10),"1",
AND(C8&gt;=10,C8&lt;20),"2",
AND(C8&gt;=20,C8&lt;30),"3",
AND(C8&gt;=30,C8&lt;40),"4",
AND(C8&gt;=40,C8&lt;50),"5")</f>
        <v>2</v>
      </c>
      <c r="H8" s="2" t="s">
        <v>7</v>
      </c>
      <c r="I8">
        <f>COUNTIF(B2:B367, "SO")</f>
        <v>15</v>
      </c>
      <c r="J8" s="2">
        <f t="shared" si="1"/>
        <v>4.0999999999999996</v>
      </c>
      <c r="L8">
        <f>COUNTIFS($B$2:$B$367, "SO", $D$2:$D$367,"1")</f>
        <v>7</v>
      </c>
      <c r="M8">
        <f>COUNTIFS($B$2:$B$367, "SO", $D$2:$D$367,"2")</f>
        <v>8</v>
      </c>
      <c r="N8">
        <f>COUNTIFS($B$2:$B$367, "SO", $D$2:$D$367,"3")</f>
        <v>0</v>
      </c>
      <c r="O8">
        <f>COUNTIFS($B$2:$B$367, "SO", $D$2:$D$367,"4")</f>
        <v>0</v>
      </c>
      <c r="P8">
        <f>COUNTIFS($B$2:$B$367, "SO", $D$2:$D$367,"5")</f>
        <v>0</v>
      </c>
      <c r="Q8" t="str">
        <f t="shared" si="7"/>
        <v>WAHR</v>
      </c>
      <c r="R8" s="5" t="s">
        <v>7</v>
      </c>
      <c r="S8" s="2">
        <f t="shared" si="2"/>
        <v>1.91</v>
      </c>
      <c r="T8" s="2">
        <f t="shared" si="8"/>
        <v>2.19</v>
      </c>
      <c r="U8" s="2">
        <f t="shared" si="3"/>
        <v>0</v>
      </c>
      <c r="V8" s="2">
        <f t="shared" si="4"/>
        <v>0</v>
      </c>
      <c r="W8" s="2">
        <f t="shared" si="5"/>
        <v>0</v>
      </c>
      <c r="X8">
        <f t="shared" si="6"/>
        <v>4.0999999999999996</v>
      </c>
    </row>
    <row r="9" spans="1:24" x14ac:dyDescent="0.45">
      <c r="A9">
        <v>60</v>
      </c>
      <c r="B9" t="str" cm="1">
        <f t="array" ref="B9">_xlfn.IFS(OR(A9&gt;=348.75,A9&lt;11.25),"N",
AND(A9&gt;=11.25,A9&lt;33.75),"NNO",
AND(A9&gt;=33.75,A9&lt;56.25),"NO",
AND(A9&gt;=56.25,A9&lt;78.75),"ONO",
AND(A9&gt;=78.75,A9&lt;101.25),"O",
AND(A9&gt;=101.25,A9&lt;123.75),"OSO",
AND(A9&gt;=123.75,A9&lt;146.25),"SO",
AND(A9&gt;=146.25,A9&lt;168.75),"SSO",
AND(A9&gt;=168.75,A9&lt;191.25),"S",
AND(A9&gt;=191.25,A9&lt;213.75),"SSW",
AND(A9&gt;=213.75,A9&lt;236.25),"SW",
AND(A9&gt;=236.25,A9&lt;258.75),"WSW",
AND(A9&gt;=258.75,A9&lt;281.25),"W",
AND(A9&gt;=281.25,A9&lt;303.75),"WNW",
AND(A9&gt;=303.75,A9&lt;326.25),"NW",
AND(A9&gt;=326.25,A9&lt;348.75),"NNW")</f>
        <v>ONO</v>
      </c>
      <c r="C9">
        <v>23.4</v>
      </c>
      <c r="D9" t="str" cm="1">
        <f t="array" ref="D9">_xlfn.IFS(
AND(C9&gt;=0,C9&lt;10),"1",
AND(C9&gt;=10,C9&lt;20),"2",
AND(C9&gt;=20,C9&lt;30),"3",
AND(C9&gt;=30,C9&lt;40),"4",
AND(C9&gt;=40,C9&lt;50),"5")</f>
        <v>3</v>
      </c>
      <c r="H9" s="2" t="s">
        <v>11</v>
      </c>
      <c r="I9">
        <f>COUNTIF(B2:B367, "SSO")</f>
        <v>10</v>
      </c>
      <c r="J9" s="2">
        <f t="shared" si="1"/>
        <v>2.73</v>
      </c>
      <c r="L9">
        <f>COUNTIFS($B$2:$B$367, "SSO", $D$2:$D$367,"1")</f>
        <v>9</v>
      </c>
      <c r="M9">
        <f>COUNTIFS($B$2:$B$367, "SSO", $D$2:$D$367,"2")</f>
        <v>1</v>
      </c>
      <c r="N9">
        <f>COUNTIFS($B$2:$B$367, "SSO", $D$2:$D$367,"3")</f>
        <v>0</v>
      </c>
      <c r="O9">
        <f>COUNTIFS($B$2:$B$367, "SSO", $D$2:$D$367,"4")</f>
        <v>0</v>
      </c>
      <c r="P9">
        <f>COUNTIFS($B$2:$B$367, "SSO", $D$2:$D$367,"5")</f>
        <v>0</v>
      </c>
      <c r="Q9" t="str">
        <f t="shared" si="7"/>
        <v>WAHR</v>
      </c>
      <c r="R9" s="6" t="s">
        <v>11</v>
      </c>
      <c r="S9" s="4">
        <f>ROUND((L9/366)*100, 2)</f>
        <v>2.46</v>
      </c>
      <c r="T9" s="4">
        <f t="shared" si="8"/>
        <v>0.27</v>
      </c>
      <c r="U9" s="4">
        <f t="shared" si="3"/>
        <v>0</v>
      </c>
      <c r="V9" s="4">
        <f t="shared" si="4"/>
        <v>0</v>
      </c>
      <c r="W9" s="4">
        <f t="shared" si="5"/>
        <v>0</v>
      </c>
      <c r="X9">
        <f t="shared" si="6"/>
        <v>2.73</v>
      </c>
    </row>
    <row r="10" spans="1:24" x14ac:dyDescent="0.45">
      <c r="A10">
        <v>65</v>
      </c>
      <c r="B10" t="str" cm="1">
        <f t="array" ref="B10">_xlfn.IFS(OR(A10&gt;=348.75,A10&lt;11.25),"N",
AND(A10&gt;=11.25,A10&lt;33.75),"NNO",
AND(A10&gt;=33.75,A10&lt;56.25),"NO",
AND(A10&gt;=56.25,A10&lt;78.75),"ONO",
AND(A10&gt;=78.75,A10&lt;101.25),"O",
AND(A10&gt;=101.25,A10&lt;123.75),"OSO",
AND(A10&gt;=123.75,A10&lt;146.25),"SO",
AND(A10&gt;=146.25,A10&lt;168.75),"SSO",
AND(A10&gt;=168.75,A10&lt;191.25),"S",
AND(A10&gt;=191.25,A10&lt;213.75),"SSW",
AND(A10&gt;=213.75,A10&lt;236.25),"SW",
AND(A10&gt;=236.25,A10&lt;258.75),"WSW",
AND(A10&gt;=258.75,A10&lt;281.25),"W",
AND(A10&gt;=281.25,A10&lt;303.75),"WNW",
AND(A10&gt;=303.75,A10&lt;326.25),"NW",
AND(A10&gt;=326.25,A10&lt;348.75),"NNW")</f>
        <v>ONO</v>
      </c>
      <c r="C10">
        <v>20.5</v>
      </c>
      <c r="D10" t="str" cm="1">
        <f t="array" ref="D10">_xlfn.IFS(
AND(C10&gt;=0,C10&lt;10),"1",
AND(C10&gt;=10,C10&lt;20),"2",
AND(C10&gt;=20,C10&lt;30),"3",
AND(C10&gt;=30,C10&lt;40),"4",
AND(C10&gt;=40,C10&lt;50),"5")</f>
        <v>3</v>
      </c>
      <c r="H10" s="2" t="s">
        <v>12</v>
      </c>
      <c r="I10">
        <f>COUNTIF(B2:B367, "S")</f>
        <v>18</v>
      </c>
      <c r="J10" s="2">
        <f t="shared" si="1"/>
        <v>4.92</v>
      </c>
      <c r="L10">
        <f>COUNTIFS($B$2:$B$367, "S", $D$2:$D$367,"1")</f>
        <v>7</v>
      </c>
      <c r="M10">
        <f>COUNTIFS($B$2:$B$367, "S", $D$2:$D$367,"2")</f>
        <v>11</v>
      </c>
      <c r="N10">
        <f>COUNTIFS($B$2:$B$367, "S", $D$2:$D$367,"3")</f>
        <v>0</v>
      </c>
      <c r="O10">
        <f>COUNTIFS($B$2:$B$367, "S", $D$2:$D$367,"4")</f>
        <v>0</v>
      </c>
      <c r="P10">
        <f>COUNTIFS($B$2:$B$367, "S", $D$2:$D$367,"5")</f>
        <v>0</v>
      </c>
      <c r="Q10" t="str">
        <f t="shared" si="7"/>
        <v>WAHR</v>
      </c>
      <c r="R10" s="5" t="s">
        <v>12</v>
      </c>
      <c r="S10" s="2">
        <f t="shared" si="2"/>
        <v>1.91</v>
      </c>
      <c r="T10" s="2">
        <f t="shared" si="8"/>
        <v>3.01</v>
      </c>
      <c r="U10" s="2">
        <f t="shared" si="3"/>
        <v>0</v>
      </c>
      <c r="V10" s="2">
        <f t="shared" si="4"/>
        <v>0</v>
      </c>
      <c r="W10" s="2">
        <f t="shared" si="5"/>
        <v>0</v>
      </c>
      <c r="X10">
        <f t="shared" si="6"/>
        <v>4.92</v>
      </c>
    </row>
    <row r="11" spans="1:24" x14ac:dyDescent="0.45">
      <c r="A11">
        <v>65</v>
      </c>
      <c r="B11" t="str" cm="1">
        <f t="array" ref="B11">_xlfn.IFS(OR(A11&gt;=348.75,A11&lt;11.25),"N",
AND(A11&gt;=11.25,A11&lt;33.75),"NNO",
AND(A11&gt;=33.75,A11&lt;56.25),"NO",
AND(A11&gt;=56.25,A11&lt;78.75),"ONO",
AND(A11&gt;=78.75,A11&lt;101.25),"O",
AND(A11&gt;=101.25,A11&lt;123.75),"OSO",
AND(A11&gt;=123.75,A11&lt;146.25),"SO",
AND(A11&gt;=146.25,A11&lt;168.75),"SSO",
AND(A11&gt;=168.75,A11&lt;191.25),"S",
AND(A11&gt;=191.25,A11&lt;213.75),"SSW",
AND(A11&gt;=213.75,A11&lt;236.25),"SW",
AND(A11&gt;=236.25,A11&lt;258.75),"WSW",
AND(A11&gt;=258.75,A11&lt;281.25),"W",
AND(A11&gt;=281.25,A11&lt;303.75),"WNW",
AND(A11&gt;=303.75,A11&lt;326.25),"NW",
AND(A11&gt;=326.25,A11&lt;348.75),"NNW")</f>
        <v>ONO</v>
      </c>
      <c r="C11">
        <v>14</v>
      </c>
      <c r="D11" t="str" cm="1">
        <f t="array" ref="D11">_xlfn.IFS(
AND(C11&gt;=0,C11&lt;10),"1",
AND(C11&gt;=10,C11&lt;20),"2",
AND(C11&gt;=20,C11&lt;30),"3",
AND(C11&gt;=30,C11&lt;40),"4",
AND(C11&gt;=40,C11&lt;50),"5")</f>
        <v>2</v>
      </c>
      <c r="H11" s="2" t="s">
        <v>13</v>
      </c>
      <c r="I11">
        <f>COUNTIF(B2:B367, "SSW")</f>
        <v>16</v>
      </c>
      <c r="J11" s="2">
        <f t="shared" si="1"/>
        <v>4.37</v>
      </c>
      <c r="L11">
        <f>COUNTIFS($B$2:$B$367, "SSW", $D$2:$D$367,"1")</f>
        <v>4</v>
      </c>
      <c r="M11">
        <f>COUNTIFS($B$2:$B$367, "SSW", $D$2:$D$367,"2")</f>
        <v>10</v>
      </c>
      <c r="N11">
        <f>COUNTIFS($B$2:$B$367, "SSW", $D$2:$D$367,"3")</f>
        <v>2</v>
      </c>
      <c r="O11">
        <f>COUNTIFS($B$2:$B$367, "SSW", $D$2:$D$367,"4")</f>
        <v>0</v>
      </c>
      <c r="P11">
        <f>COUNTIFS($B$2:$B$367, "SSW", $D$2:$D$367,"5")</f>
        <v>0</v>
      </c>
      <c r="Q11" t="str">
        <f t="shared" si="7"/>
        <v>WAHR</v>
      </c>
      <c r="R11" s="6" t="s">
        <v>13</v>
      </c>
      <c r="S11" s="4">
        <f t="shared" si="2"/>
        <v>1.0900000000000001</v>
      </c>
      <c r="T11" s="4">
        <f t="shared" si="8"/>
        <v>2.73</v>
      </c>
      <c r="U11" s="4">
        <f t="shared" si="3"/>
        <v>0.55000000000000004</v>
      </c>
      <c r="V11" s="4">
        <f t="shared" si="4"/>
        <v>0</v>
      </c>
      <c r="W11" s="4">
        <f t="shared" si="5"/>
        <v>0</v>
      </c>
      <c r="X11">
        <f t="shared" si="6"/>
        <v>4.37</v>
      </c>
    </row>
    <row r="12" spans="1:24" x14ac:dyDescent="0.45">
      <c r="A12">
        <v>59</v>
      </c>
      <c r="B12" t="str" cm="1">
        <f t="array" ref="B12">_xlfn.IFS(OR(A12&gt;=348.75,A12&lt;11.25),"N",
AND(A12&gt;=11.25,A12&lt;33.75),"NNO",
AND(A12&gt;=33.75,A12&lt;56.25),"NO",
AND(A12&gt;=56.25,A12&lt;78.75),"ONO",
AND(A12&gt;=78.75,A12&lt;101.25),"O",
AND(A12&gt;=101.25,A12&lt;123.75),"OSO",
AND(A12&gt;=123.75,A12&lt;146.25),"SO",
AND(A12&gt;=146.25,A12&lt;168.75),"SSO",
AND(A12&gt;=168.75,A12&lt;191.25),"S",
AND(A12&gt;=191.25,A12&lt;213.75),"SSW",
AND(A12&gt;=213.75,A12&lt;236.25),"SW",
AND(A12&gt;=236.25,A12&lt;258.75),"WSW",
AND(A12&gt;=258.75,A12&lt;281.25),"W",
AND(A12&gt;=281.25,A12&lt;303.75),"WNW",
AND(A12&gt;=303.75,A12&lt;326.25),"NW",
AND(A12&gt;=326.25,A12&lt;348.75),"NNW")</f>
        <v>ONO</v>
      </c>
      <c r="C12">
        <v>13.3</v>
      </c>
      <c r="D12" t="str" cm="1">
        <f t="array" ref="D12">_xlfn.IFS(
AND(C12&gt;=0,C12&lt;10),"1",
AND(C12&gt;=10,C12&lt;20),"2",
AND(C12&gt;=20,C12&lt;30),"3",
AND(C12&gt;=30,C12&lt;40),"4",
AND(C12&gt;=40,C12&lt;50),"5")</f>
        <v>2</v>
      </c>
      <c r="H12" s="2" t="s">
        <v>14</v>
      </c>
      <c r="I12">
        <f>COUNTIF(B2:B367, "SW")</f>
        <v>66</v>
      </c>
      <c r="J12" s="2">
        <f t="shared" si="1"/>
        <v>18.03</v>
      </c>
      <c r="L12">
        <f>COUNTIFS($B$2:$B$367, "SW", $D$2:$D$367,"1")</f>
        <v>13</v>
      </c>
      <c r="M12">
        <f>COUNTIFS($B$2:$B$367, "SW", $D$2:$D$367,"2")</f>
        <v>35</v>
      </c>
      <c r="N12">
        <f>COUNTIFS($B$2:$B$367, "SW", $D$2:$D$367,"3")</f>
        <v>16</v>
      </c>
      <c r="O12">
        <f>COUNTIFS($B$2:$B$367, "SW", $D$2:$D$367,"4")</f>
        <v>2</v>
      </c>
      <c r="P12">
        <f>COUNTIFS($B$2:$B$367, "SW", $D$2:$D$367,"5")</f>
        <v>0</v>
      </c>
      <c r="Q12" t="str">
        <f t="shared" si="7"/>
        <v>WAHR</v>
      </c>
      <c r="R12" s="5" t="s">
        <v>14</v>
      </c>
      <c r="S12" s="2">
        <f t="shared" si="2"/>
        <v>3.55</v>
      </c>
      <c r="T12" s="2">
        <f t="shared" si="8"/>
        <v>9.56</v>
      </c>
      <c r="U12" s="2">
        <f t="shared" si="3"/>
        <v>4.37</v>
      </c>
      <c r="V12" s="2">
        <f t="shared" si="4"/>
        <v>0.55000000000000004</v>
      </c>
      <c r="W12" s="2">
        <f t="shared" si="5"/>
        <v>0</v>
      </c>
      <c r="X12">
        <f t="shared" si="6"/>
        <v>18.03</v>
      </c>
    </row>
    <row r="13" spans="1:24" x14ac:dyDescent="0.45">
      <c r="A13">
        <v>52</v>
      </c>
      <c r="B13" t="str" cm="1">
        <f t="array" ref="B13">_xlfn.IFS(OR(A13&gt;=348.75,A13&lt;11.25),"N",
AND(A13&gt;=11.25,A13&lt;33.75),"NNO",
AND(A13&gt;=33.75,A13&lt;56.25),"NO",
AND(A13&gt;=56.25,A13&lt;78.75),"ONO",
AND(A13&gt;=78.75,A13&lt;101.25),"O",
AND(A13&gt;=101.25,A13&lt;123.75),"OSO",
AND(A13&gt;=123.75,A13&lt;146.25),"SO",
AND(A13&gt;=146.25,A13&lt;168.75),"SSO",
AND(A13&gt;=168.75,A13&lt;191.25),"S",
AND(A13&gt;=191.25,A13&lt;213.75),"SSW",
AND(A13&gt;=213.75,A13&lt;236.25),"SW",
AND(A13&gt;=236.25,A13&lt;258.75),"WSW",
AND(A13&gt;=258.75,A13&lt;281.25),"W",
AND(A13&gt;=281.25,A13&lt;303.75),"WNW",
AND(A13&gt;=303.75,A13&lt;326.25),"NW",
AND(A13&gt;=326.25,A13&lt;348.75),"NNW")</f>
        <v>NO</v>
      </c>
      <c r="C13">
        <v>9</v>
      </c>
      <c r="D13" t="str" cm="1">
        <f t="array" ref="D13">_xlfn.IFS(
AND(C13&gt;=0,C13&lt;10),"1",
AND(C13&gt;=10,C13&lt;20),"2",
AND(C13&gt;=20,C13&lt;30),"3",
AND(C13&gt;=30,C13&lt;40),"4",
AND(C13&gt;=40,C13&lt;50),"5")</f>
        <v>1</v>
      </c>
      <c r="H13" s="2" t="s">
        <v>15</v>
      </c>
      <c r="I13">
        <f>COUNTIF(B2:B367, "WSW")</f>
        <v>63</v>
      </c>
      <c r="J13" s="2">
        <f t="shared" si="1"/>
        <v>17.21</v>
      </c>
      <c r="L13">
        <f>COUNTIFS($B$2:$B$367, "WSW", $D$2:$D$367,"1")</f>
        <v>16</v>
      </c>
      <c r="M13">
        <f>COUNTIFS($B$2:$B$367, "WSW", $D$2:$D$367,"2")</f>
        <v>30</v>
      </c>
      <c r="N13">
        <f>COUNTIFS($B$2:$B$367, "WSW", $D$2:$D$367,"3")</f>
        <v>16</v>
      </c>
      <c r="O13">
        <f>COUNTIFS($B$2:$B$367, "WSW", $D$2:$D$367,"4")</f>
        <v>1</v>
      </c>
      <c r="P13">
        <f>COUNTIFS($B$2:$B$367, "WSW", $D$2:$D$367,"5")</f>
        <v>0</v>
      </c>
      <c r="Q13" t="str">
        <f t="shared" si="7"/>
        <v>WAHR</v>
      </c>
      <c r="R13" s="6" t="s">
        <v>15</v>
      </c>
      <c r="S13" s="4">
        <f t="shared" si="2"/>
        <v>4.37</v>
      </c>
      <c r="T13" s="4">
        <f t="shared" si="8"/>
        <v>8.1999999999999993</v>
      </c>
      <c r="U13" s="4">
        <f t="shared" si="3"/>
        <v>4.37</v>
      </c>
      <c r="V13" s="4">
        <f t="shared" si="4"/>
        <v>0.27</v>
      </c>
      <c r="W13" s="4">
        <f t="shared" si="5"/>
        <v>0</v>
      </c>
      <c r="X13">
        <f t="shared" si="6"/>
        <v>17.21</v>
      </c>
    </row>
    <row r="14" spans="1:24" x14ac:dyDescent="0.45">
      <c r="A14">
        <v>268</v>
      </c>
      <c r="B14" t="str" cm="1">
        <f t="array" ref="B14">_xlfn.IFS(OR(A14&gt;=348.75,A14&lt;11.25),"N",
AND(A14&gt;=11.25,A14&lt;33.75),"NNO",
AND(A14&gt;=33.75,A14&lt;56.25),"NO",
AND(A14&gt;=56.25,A14&lt;78.75),"ONO",
AND(A14&gt;=78.75,A14&lt;101.25),"O",
AND(A14&gt;=101.25,A14&lt;123.75),"OSO",
AND(A14&gt;=123.75,A14&lt;146.25),"SO",
AND(A14&gt;=146.25,A14&lt;168.75),"SSO",
AND(A14&gt;=168.75,A14&lt;191.25),"S",
AND(A14&gt;=191.25,A14&lt;213.75),"SSW",
AND(A14&gt;=213.75,A14&lt;236.25),"SW",
AND(A14&gt;=236.25,A14&lt;258.75),"WSW",
AND(A14&gt;=258.75,A14&lt;281.25),"W",
AND(A14&gt;=281.25,A14&lt;303.75),"WNW",
AND(A14&gt;=303.75,A14&lt;326.25),"NW",
AND(A14&gt;=326.25,A14&lt;348.75),"NNW")</f>
        <v>W</v>
      </c>
      <c r="C14">
        <v>8.6</v>
      </c>
      <c r="D14" t="str" cm="1">
        <f t="array" ref="D14">_xlfn.IFS(
AND(C14&gt;=0,C14&lt;10),"1",
AND(C14&gt;=10,C14&lt;20),"2",
AND(C14&gt;=20,C14&lt;30),"3",
AND(C14&gt;=30,C14&lt;40),"4",
AND(C14&gt;=40,C14&lt;50),"5")</f>
        <v>1</v>
      </c>
      <c r="H14" s="2" t="s">
        <v>16</v>
      </c>
      <c r="I14">
        <f>COUNTIF(B2:B367, "W")</f>
        <v>43</v>
      </c>
      <c r="J14" s="2">
        <f t="shared" si="1"/>
        <v>11.75</v>
      </c>
      <c r="L14">
        <f>COUNTIFS($B$2:$B$367, "W", $D$2:$D$367,"1")</f>
        <v>15</v>
      </c>
      <c r="M14">
        <f>COUNTIFS($B$2:$B$367, "W", $D$2:$D$367,"2")</f>
        <v>24</v>
      </c>
      <c r="N14">
        <f>COUNTIFS($B$2:$B$367, "W", $D$2:$D$367,"3")</f>
        <v>4</v>
      </c>
      <c r="O14">
        <f>COUNTIFS($B$2:$B$367, "W", $D$2:$D$367,"4")</f>
        <v>0</v>
      </c>
      <c r="P14">
        <f>COUNTIFS($B$2:$B$367, "W", $D$2:$D$367,"5")</f>
        <v>0</v>
      </c>
      <c r="Q14" t="str">
        <f t="shared" si="7"/>
        <v>WAHR</v>
      </c>
      <c r="R14" s="5" t="s">
        <v>16</v>
      </c>
      <c r="S14" s="2">
        <f t="shared" si="2"/>
        <v>4.0999999999999996</v>
      </c>
      <c r="T14" s="2">
        <f t="shared" si="8"/>
        <v>6.56</v>
      </c>
      <c r="U14" s="2">
        <f t="shared" si="3"/>
        <v>1.0900000000000001</v>
      </c>
      <c r="V14" s="2">
        <f t="shared" si="4"/>
        <v>0</v>
      </c>
      <c r="W14" s="2">
        <f t="shared" si="5"/>
        <v>0</v>
      </c>
      <c r="X14">
        <f t="shared" si="6"/>
        <v>11.75</v>
      </c>
    </row>
    <row r="15" spans="1:24" x14ac:dyDescent="0.45">
      <c r="A15">
        <v>235</v>
      </c>
      <c r="B15" t="str" cm="1">
        <f t="array" ref="B15">_xlfn.IFS(OR(A15&gt;=348.75,A15&lt;11.25),"N",
AND(A15&gt;=11.25,A15&lt;33.75),"NNO",
AND(A15&gt;=33.75,A15&lt;56.25),"NO",
AND(A15&gt;=56.25,A15&lt;78.75),"ONO",
AND(A15&gt;=78.75,A15&lt;101.25),"O",
AND(A15&gt;=101.25,A15&lt;123.75),"OSO",
AND(A15&gt;=123.75,A15&lt;146.25),"SO",
AND(A15&gt;=146.25,A15&lt;168.75),"SSO",
AND(A15&gt;=168.75,A15&lt;191.25),"S",
AND(A15&gt;=191.25,A15&lt;213.75),"SSW",
AND(A15&gt;=213.75,A15&lt;236.25),"SW",
AND(A15&gt;=236.25,A15&lt;258.75),"WSW",
AND(A15&gt;=258.75,A15&lt;281.25),"W",
AND(A15&gt;=281.25,A15&lt;303.75),"WNW",
AND(A15&gt;=303.75,A15&lt;326.25),"NW",
AND(A15&gt;=326.25,A15&lt;348.75),"NNW")</f>
        <v>SW</v>
      </c>
      <c r="C15">
        <v>12.6</v>
      </c>
      <c r="D15" t="str" cm="1">
        <f t="array" ref="D15">_xlfn.IFS(
AND(C15&gt;=0,C15&lt;10),"1",
AND(C15&gt;=10,C15&lt;20),"2",
AND(C15&gt;=20,C15&lt;30),"3",
AND(C15&gt;=30,C15&lt;40),"4",
AND(C15&gt;=40,C15&lt;50),"5")</f>
        <v>2</v>
      </c>
      <c r="H15" s="2" t="s">
        <v>17</v>
      </c>
      <c r="I15">
        <f>COUNTIF(B2:B367, "WNW")</f>
        <v>10</v>
      </c>
      <c r="J15" s="2">
        <f t="shared" si="1"/>
        <v>2.73</v>
      </c>
      <c r="L15">
        <f>COUNTIFS($B$2:$B$367, "WNW", $D$2:$D$367,"1")</f>
        <v>7</v>
      </c>
      <c r="M15">
        <f>COUNTIFS($B$2:$B$367, "WNW", $D$2:$D$367,"2")</f>
        <v>3</v>
      </c>
      <c r="N15">
        <f>COUNTIFS($B$2:$B$367, "WNW", $D$2:$D$367,"3")</f>
        <v>0</v>
      </c>
      <c r="O15">
        <f>COUNTIFS($B$2:$B$367, "WNW", $D$2:$D$367,"4")</f>
        <v>0</v>
      </c>
      <c r="P15">
        <f>COUNTIFS($B$2:$B$367, "WNW", $D$2:$D$367,"5")</f>
        <v>0</v>
      </c>
      <c r="Q15" t="str">
        <f t="shared" si="7"/>
        <v>WAHR</v>
      </c>
      <c r="R15" s="6" t="s">
        <v>17</v>
      </c>
      <c r="S15" s="4">
        <f>ROUND((L15/366)*100, 2)</f>
        <v>1.91</v>
      </c>
      <c r="T15" s="4">
        <f t="shared" si="8"/>
        <v>0.82</v>
      </c>
      <c r="U15" s="4">
        <f t="shared" si="3"/>
        <v>0</v>
      </c>
      <c r="V15" s="4">
        <f t="shared" si="4"/>
        <v>0</v>
      </c>
      <c r="W15" s="4">
        <f t="shared" si="5"/>
        <v>0</v>
      </c>
      <c r="X15">
        <f t="shared" si="6"/>
        <v>2.73</v>
      </c>
    </row>
    <row r="16" spans="1:24" x14ac:dyDescent="0.45">
      <c r="A16">
        <v>253</v>
      </c>
      <c r="B16" t="str" cm="1">
        <f t="array" ref="B16">_xlfn.IFS(OR(A16&gt;=348.75,A16&lt;11.25),"N",
AND(A16&gt;=11.25,A16&lt;33.75),"NNO",
AND(A16&gt;=33.75,A16&lt;56.25),"NO",
AND(A16&gt;=56.25,A16&lt;78.75),"ONO",
AND(A16&gt;=78.75,A16&lt;101.25),"O",
AND(A16&gt;=101.25,A16&lt;123.75),"OSO",
AND(A16&gt;=123.75,A16&lt;146.25),"SO",
AND(A16&gt;=146.25,A16&lt;168.75),"SSO",
AND(A16&gt;=168.75,A16&lt;191.25),"S",
AND(A16&gt;=191.25,A16&lt;213.75),"SSW",
AND(A16&gt;=213.75,A16&lt;236.25),"SW",
AND(A16&gt;=236.25,A16&lt;258.75),"WSW",
AND(A16&gt;=258.75,A16&lt;281.25),"W",
AND(A16&gt;=281.25,A16&lt;303.75),"WNW",
AND(A16&gt;=303.75,A16&lt;326.25),"NW",
AND(A16&gt;=326.25,A16&lt;348.75),"NNW")</f>
        <v>WSW</v>
      </c>
      <c r="C16">
        <v>16.899999999999999</v>
      </c>
      <c r="D16" t="str" cm="1">
        <f t="array" ref="D16">_xlfn.IFS(
AND(C16&gt;=0,C16&lt;10),"1",
AND(C16&gt;=10,C16&lt;20),"2",
AND(C16&gt;=20,C16&lt;30),"3",
AND(C16&gt;=30,C16&lt;40),"4",
AND(C16&gt;=40,C16&lt;50),"5")</f>
        <v>2</v>
      </c>
      <c r="H16" s="2" t="s">
        <v>18</v>
      </c>
      <c r="I16">
        <f>COUNTIF(B2:B367, "NW")</f>
        <v>8</v>
      </c>
      <c r="J16" s="2">
        <f t="shared" si="1"/>
        <v>2.19</v>
      </c>
      <c r="L16">
        <f>COUNTIFS($B$2:$B$367, "NW", $D$2:$D$367,"1")</f>
        <v>4</v>
      </c>
      <c r="M16">
        <f>COUNTIFS($B$2:$B$367, "NW", $D$2:$D$367,"2")</f>
        <v>4</v>
      </c>
      <c r="N16">
        <f>COUNTIFS($B$2:$B$367, "NW", $D$2:$D$367,"3")</f>
        <v>0</v>
      </c>
      <c r="O16">
        <f>COUNTIFS($B$2:$B$367, "NW", $D$2:$D$367,"4")</f>
        <v>0</v>
      </c>
      <c r="P16">
        <f>COUNTIFS($B$2:$B$367, "NW", $D$2:$D$367,"5")</f>
        <v>0</v>
      </c>
      <c r="Q16" t="str">
        <f t="shared" si="7"/>
        <v>WAHR</v>
      </c>
      <c r="R16" s="5" t="s">
        <v>18</v>
      </c>
      <c r="S16" s="2">
        <f t="shared" si="2"/>
        <v>1.0900000000000001</v>
      </c>
      <c r="T16" s="2">
        <f t="shared" si="8"/>
        <v>1.0900000000000001</v>
      </c>
      <c r="U16" s="2">
        <f t="shared" si="3"/>
        <v>0</v>
      </c>
      <c r="V16" s="2">
        <f t="shared" si="4"/>
        <v>0</v>
      </c>
      <c r="W16" s="2">
        <f t="shared" si="5"/>
        <v>0</v>
      </c>
      <c r="X16">
        <f t="shared" si="6"/>
        <v>2.1800000000000002</v>
      </c>
    </row>
    <row r="17" spans="1:24" x14ac:dyDescent="0.45">
      <c r="A17">
        <v>197</v>
      </c>
      <c r="B17" t="str" cm="1">
        <f t="array" ref="B17">_xlfn.IFS(OR(A17&gt;=348.75,A17&lt;11.25),"N",
AND(A17&gt;=11.25,A17&lt;33.75),"NNO",
AND(A17&gt;=33.75,A17&lt;56.25),"NO",
AND(A17&gt;=56.25,A17&lt;78.75),"ONO",
AND(A17&gt;=78.75,A17&lt;101.25),"O",
AND(A17&gt;=101.25,A17&lt;123.75),"OSO",
AND(A17&gt;=123.75,A17&lt;146.25),"SO",
AND(A17&gt;=146.25,A17&lt;168.75),"SSO",
AND(A17&gt;=168.75,A17&lt;191.25),"S",
AND(A17&gt;=191.25,A17&lt;213.75),"SSW",
AND(A17&gt;=213.75,A17&lt;236.25),"SW",
AND(A17&gt;=236.25,A17&lt;258.75),"WSW",
AND(A17&gt;=258.75,A17&lt;281.25),"W",
AND(A17&gt;=281.25,A17&lt;303.75),"WNW",
AND(A17&gt;=303.75,A17&lt;326.25),"NW",
AND(A17&gt;=326.25,A17&lt;348.75),"NNW")</f>
        <v>SSW</v>
      </c>
      <c r="C17">
        <v>6.1</v>
      </c>
      <c r="D17" t="str" cm="1">
        <f t="array" ref="D17">_xlfn.IFS(
AND(C17&gt;=0,C17&lt;10),"1",
AND(C17&gt;=10,C17&lt;20),"2",
AND(C17&gt;=20,C17&lt;30),"3",
AND(C17&gt;=30,C17&lt;40),"4",
AND(C17&gt;=40,C17&lt;50),"5")</f>
        <v>1</v>
      </c>
      <c r="H17" s="2" t="s">
        <v>19</v>
      </c>
      <c r="I17">
        <f>COUNTIF(B2:B367, "NNW")</f>
        <v>7</v>
      </c>
      <c r="J17" s="2">
        <f t="shared" si="1"/>
        <v>1.91</v>
      </c>
      <c r="L17">
        <f>COUNTIFS($B$2:$B$367, "NNW", $D$2:$D$367,"1")</f>
        <v>3</v>
      </c>
      <c r="M17">
        <f>COUNTIFS($B$2:$B$367, "NNW", $D$2:$D$367,"2")</f>
        <v>4</v>
      </c>
      <c r="N17">
        <f>COUNTIFS($B$2:$B$367, "NNW", $D$2:$D$367,"3")</f>
        <v>0</v>
      </c>
      <c r="O17">
        <f>COUNTIFS($B$2:$B$367, "NNW", $D$2:$D$367,"4")</f>
        <v>0</v>
      </c>
      <c r="P17">
        <f>COUNTIFS($B$2:$B$367, "NNW", $D$2:$D$367,"5")</f>
        <v>0</v>
      </c>
      <c r="Q17" t="str">
        <f t="shared" si="7"/>
        <v>WAHR</v>
      </c>
      <c r="R17" s="6" t="s">
        <v>19</v>
      </c>
      <c r="S17" s="4">
        <f t="shared" si="2"/>
        <v>0.82</v>
      </c>
      <c r="T17" s="4">
        <f t="shared" si="8"/>
        <v>1.0900000000000001</v>
      </c>
      <c r="U17" s="4">
        <f t="shared" si="3"/>
        <v>0</v>
      </c>
      <c r="V17" s="4">
        <f t="shared" si="4"/>
        <v>0</v>
      </c>
      <c r="W17" s="4">
        <f t="shared" si="5"/>
        <v>0</v>
      </c>
      <c r="X17">
        <f t="shared" si="6"/>
        <v>1.9100000000000001</v>
      </c>
    </row>
    <row r="18" spans="1:24" x14ac:dyDescent="0.45">
      <c r="A18">
        <v>112</v>
      </c>
      <c r="B18" t="str" cm="1">
        <f t="array" ref="B18">_xlfn.IFS(OR(A18&gt;=348.75,A18&lt;11.25),"N",
AND(A18&gt;=11.25,A18&lt;33.75),"NNO",
AND(A18&gt;=33.75,A18&lt;56.25),"NO",
AND(A18&gt;=56.25,A18&lt;78.75),"ONO",
AND(A18&gt;=78.75,A18&lt;101.25),"O",
AND(A18&gt;=101.25,A18&lt;123.75),"OSO",
AND(A18&gt;=123.75,A18&lt;146.25),"SO",
AND(A18&gt;=146.25,A18&lt;168.75),"SSO",
AND(A18&gt;=168.75,A18&lt;191.25),"S",
AND(A18&gt;=191.25,A18&lt;213.75),"SSW",
AND(A18&gt;=213.75,A18&lt;236.25),"SW",
AND(A18&gt;=236.25,A18&lt;258.75),"WSW",
AND(A18&gt;=258.75,A18&lt;281.25),"W",
AND(A18&gt;=281.25,A18&lt;303.75),"WNW",
AND(A18&gt;=303.75,A18&lt;326.25),"NW",
AND(A18&gt;=326.25,A18&lt;348.75),"NNW")</f>
        <v>OSO</v>
      </c>
      <c r="C18">
        <v>15.5</v>
      </c>
      <c r="D18" t="str" cm="1">
        <f t="array" ref="D18">_xlfn.IFS(
AND(C18&gt;=0,C18&lt;10),"1",
AND(C18&gt;=10,C18&lt;20),"2",
AND(C18&gt;=20,C18&lt;30),"3",
AND(C18&gt;=30,C18&lt;40),"4",
AND(C18&gt;=40,C18&lt;50),"5")</f>
        <v>2</v>
      </c>
    </row>
    <row r="19" spans="1:24" x14ac:dyDescent="0.45">
      <c r="A19">
        <v>345</v>
      </c>
      <c r="B19" t="str" cm="1">
        <f t="array" ref="B19">_xlfn.IFS(OR(A19&gt;=348.75,A19&lt;11.25),"N",
AND(A19&gt;=11.25,A19&lt;33.75),"NNO",
AND(A19&gt;=33.75,A19&lt;56.25),"NO",
AND(A19&gt;=56.25,A19&lt;78.75),"ONO",
AND(A19&gt;=78.75,A19&lt;101.25),"O",
AND(A19&gt;=101.25,A19&lt;123.75),"OSO",
AND(A19&gt;=123.75,A19&lt;146.25),"SO",
AND(A19&gt;=146.25,A19&lt;168.75),"SSO",
AND(A19&gt;=168.75,A19&lt;191.25),"S",
AND(A19&gt;=191.25,A19&lt;213.75),"SSW",
AND(A19&gt;=213.75,A19&lt;236.25),"SW",
AND(A19&gt;=236.25,A19&lt;258.75),"WSW",
AND(A19&gt;=258.75,A19&lt;281.25),"W",
AND(A19&gt;=281.25,A19&lt;303.75),"WNW",
AND(A19&gt;=303.75,A19&lt;326.25),"NW",
AND(A19&gt;=326.25,A19&lt;348.75),"NNW")</f>
        <v>NNW</v>
      </c>
      <c r="C19">
        <v>12.6</v>
      </c>
      <c r="D19" t="str" cm="1">
        <f t="array" ref="D19">_xlfn.IFS(
AND(C19&gt;=0,C19&lt;10),"1",
AND(C19&gt;=10,C19&lt;20),"2",
AND(C19&gt;=20,C19&lt;30),"3",
AND(C19&gt;=30,C19&lt;40),"4",
AND(C19&gt;=40,C19&lt;50),"5")</f>
        <v>2</v>
      </c>
      <c r="I19">
        <f>SUM(I2:I17)</f>
        <v>366</v>
      </c>
      <c r="J19">
        <f>SUM(J2:J17)</f>
        <v>100.00000000000001</v>
      </c>
    </row>
    <row r="20" spans="1:24" x14ac:dyDescent="0.45">
      <c r="A20">
        <v>257</v>
      </c>
      <c r="B20" t="str" cm="1">
        <f t="array" ref="B20">_xlfn.IFS(OR(A20&gt;=348.75,A20&lt;11.25),"N",
AND(A20&gt;=11.25,A20&lt;33.75),"NNO",
AND(A20&gt;=33.75,A20&lt;56.25),"NO",
AND(A20&gt;=56.25,A20&lt;78.75),"ONO",
AND(A20&gt;=78.75,A20&lt;101.25),"O",
AND(A20&gt;=101.25,A20&lt;123.75),"OSO",
AND(A20&gt;=123.75,A20&lt;146.25),"SO",
AND(A20&gt;=146.25,A20&lt;168.75),"SSO",
AND(A20&gt;=168.75,A20&lt;191.25),"S",
AND(A20&gt;=191.25,A20&lt;213.75),"SSW",
AND(A20&gt;=213.75,A20&lt;236.25),"SW",
AND(A20&gt;=236.25,A20&lt;258.75),"WSW",
AND(A20&gt;=258.75,A20&lt;281.25),"W",
AND(A20&gt;=281.25,A20&lt;303.75),"WNW",
AND(A20&gt;=303.75,A20&lt;326.25),"NW",
AND(A20&gt;=326.25,A20&lt;348.75),"NNW")</f>
        <v>WSW</v>
      </c>
      <c r="C20">
        <v>5.4</v>
      </c>
      <c r="D20" t="str" cm="1">
        <f t="array" ref="D20">_xlfn.IFS(
AND(C20&gt;=0,C20&lt;10),"1",
AND(C20&gt;=10,C20&lt;20),"2",
AND(C20&gt;=20,C20&lt;30),"3",
AND(C20&gt;=30,C20&lt;40),"4",
AND(C20&gt;=40,C20&lt;50),"5")</f>
        <v>1</v>
      </c>
    </row>
    <row r="21" spans="1:24" x14ac:dyDescent="0.45">
      <c r="A21">
        <v>87</v>
      </c>
      <c r="B21" t="str" cm="1">
        <f t="array" ref="B21">_xlfn.IFS(OR(A21&gt;=348.75,A21&lt;11.25),"N",
AND(A21&gt;=11.25,A21&lt;33.75),"NNO",
AND(A21&gt;=33.75,A21&lt;56.25),"NO",
AND(A21&gt;=56.25,A21&lt;78.75),"ONO",
AND(A21&gt;=78.75,A21&lt;101.25),"O",
AND(A21&gt;=101.25,A21&lt;123.75),"OSO",
AND(A21&gt;=123.75,A21&lt;146.25),"SO",
AND(A21&gt;=146.25,A21&lt;168.75),"SSO",
AND(A21&gt;=168.75,A21&lt;191.25),"S",
AND(A21&gt;=191.25,A21&lt;213.75),"SSW",
AND(A21&gt;=213.75,A21&lt;236.25),"SW",
AND(A21&gt;=236.25,A21&lt;258.75),"WSW",
AND(A21&gt;=258.75,A21&lt;281.25),"W",
AND(A21&gt;=281.25,A21&lt;303.75),"WNW",
AND(A21&gt;=303.75,A21&lt;326.25),"NW",
AND(A21&gt;=326.25,A21&lt;348.75),"NNW")</f>
        <v>O</v>
      </c>
      <c r="C21">
        <v>6.8</v>
      </c>
      <c r="D21" t="str" cm="1">
        <f t="array" ref="D21">_xlfn.IFS(
AND(C21&gt;=0,C21&lt;10),"1",
AND(C21&gt;=10,C21&lt;20),"2",
AND(C21&gt;=20,C21&lt;30),"3",
AND(C21&gt;=30,C21&lt;40),"4",
AND(C21&gt;=40,C21&lt;50),"5")</f>
        <v>1</v>
      </c>
    </row>
    <row r="22" spans="1:24" x14ac:dyDescent="0.45">
      <c r="A22">
        <v>190</v>
      </c>
      <c r="B22" t="str" cm="1">
        <f t="array" ref="B22">_xlfn.IFS(OR(A22&gt;=348.75,A22&lt;11.25),"N",
AND(A22&gt;=11.25,A22&lt;33.75),"NNO",
AND(A22&gt;=33.75,A22&lt;56.25),"NO",
AND(A22&gt;=56.25,A22&lt;78.75),"ONO",
AND(A22&gt;=78.75,A22&lt;101.25),"O",
AND(A22&gt;=101.25,A22&lt;123.75),"OSO",
AND(A22&gt;=123.75,A22&lt;146.25),"SO",
AND(A22&gt;=146.25,A22&lt;168.75),"SSO",
AND(A22&gt;=168.75,A22&lt;191.25),"S",
AND(A22&gt;=191.25,A22&lt;213.75),"SSW",
AND(A22&gt;=213.75,A22&lt;236.25),"SW",
AND(A22&gt;=236.25,A22&lt;258.75),"WSW",
AND(A22&gt;=258.75,A22&lt;281.25),"W",
AND(A22&gt;=281.25,A22&lt;303.75),"WNW",
AND(A22&gt;=303.75,A22&lt;326.25),"NW",
AND(A22&gt;=326.25,A22&lt;348.75),"NNW")</f>
        <v>S</v>
      </c>
      <c r="C22">
        <v>16.899999999999999</v>
      </c>
      <c r="D22" t="str" cm="1">
        <f t="array" ref="D22">_xlfn.IFS(
AND(C22&gt;=0,C22&lt;10),"1",
AND(C22&gt;=10,C22&lt;20),"2",
AND(C22&gt;=20,C22&lt;30),"3",
AND(C22&gt;=30,C22&lt;40),"4",
AND(C22&gt;=40,C22&lt;50),"5")</f>
        <v>2</v>
      </c>
    </row>
    <row r="23" spans="1:24" x14ac:dyDescent="0.45">
      <c r="A23">
        <v>230</v>
      </c>
      <c r="B23" t="str" cm="1">
        <f t="array" ref="B23">_xlfn.IFS(OR(A23&gt;=348.75,A23&lt;11.25),"N",
AND(A23&gt;=11.25,A23&lt;33.75),"NNO",
AND(A23&gt;=33.75,A23&lt;56.25),"NO",
AND(A23&gt;=56.25,A23&lt;78.75),"ONO",
AND(A23&gt;=78.75,A23&lt;101.25),"O",
AND(A23&gt;=101.25,A23&lt;123.75),"OSO",
AND(A23&gt;=123.75,A23&lt;146.25),"SO",
AND(A23&gt;=146.25,A23&lt;168.75),"SSO",
AND(A23&gt;=168.75,A23&lt;191.25),"S",
AND(A23&gt;=191.25,A23&lt;213.75),"SSW",
AND(A23&gt;=213.75,A23&lt;236.25),"SW",
AND(A23&gt;=236.25,A23&lt;258.75),"WSW",
AND(A23&gt;=258.75,A23&lt;281.25),"W",
AND(A23&gt;=281.25,A23&lt;303.75),"WNW",
AND(A23&gt;=303.75,A23&lt;326.25),"NW",
AND(A23&gt;=326.25,A23&lt;348.75),"NNW")</f>
        <v>SW</v>
      </c>
      <c r="C23">
        <v>29.2</v>
      </c>
      <c r="D23" t="str" cm="1">
        <f t="array" ref="D23">_xlfn.IFS(
AND(C23&gt;=0,C23&lt;10),"1",
AND(C23&gt;=10,C23&lt;20),"2",
AND(C23&gt;=20,C23&lt;30),"3",
AND(C23&gt;=30,C23&lt;40),"4",
AND(C23&gt;=40,C23&lt;50),"5")</f>
        <v>3</v>
      </c>
    </row>
    <row r="24" spans="1:24" x14ac:dyDescent="0.45">
      <c r="A24">
        <v>241</v>
      </c>
      <c r="B24" t="str" cm="1">
        <f t="array" ref="B24">_xlfn.IFS(OR(A24&gt;=348.75,A24&lt;11.25),"N",
AND(A24&gt;=11.25,A24&lt;33.75),"NNO",
AND(A24&gt;=33.75,A24&lt;56.25),"NO",
AND(A24&gt;=56.25,A24&lt;78.75),"ONO",
AND(A24&gt;=78.75,A24&lt;101.25),"O",
AND(A24&gt;=101.25,A24&lt;123.75),"OSO",
AND(A24&gt;=123.75,A24&lt;146.25),"SO",
AND(A24&gt;=146.25,A24&lt;168.75),"SSO",
AND(A24&gt;=168.75,A24&lt;191.25),"S",
AND(A24&gt;=191.25,A24&lt;213.75),"SSW",
AND(A24&gt;=213.75,A24&lt;236.25),"SW",
AND(A24&gt;=236.25,A24&lt;258.75),"WSW",
AND(A24&gt;=258.75,A24&lt;281.25),"W",
AND(A24&gt;=281.25,A24&lt;303.75),"WNW",
AND(A24&gt;=303.75,A24&lt;326.25),"NW",
AND(A24&gt;=326.25,A24&lt;348.75),"NNW")</f>
        <v>WSW</v>
      </c>
      <c r="C24">
        <v>24.8</v>
      </c>
      <c r="D24" t="str" cm="1">
        <f t="array" ref="D24">_xlfn.IFS(
AND(C24&gt;=0,C24&lt;10),"1",
AND(C24&gt;=10,C24&lt;20),"2",
AND(C24&gt;=20,C24&lt;30),"3",
AND(C24&gt;=30,C24&lt;40),"4",
AND(C24&gt;=40,C24&lt;50),"5")</f>
        <v>3</v>
      </c>
    </row>
    <row r="25" spans="1:24" x14ac:dyDescent="0.45">
      <c r="A25">
        <v>253</v>
      </c>
      <c r="B25" t="str" cm="1">
        <f t="array" ref="B25">_xlfn.IFS(OR(A25&gt;=348.75,A25&lt;11.25),"N",
AND(A25&gt;=11.25,A25&lt;33.75),"NNO",
AND(A25&gt;=33.75,A25&lt;56.25),"NO",
AND(A25&gt;=56.25,A25&lt;78.75),"ONO",
AND(A25&gt;=78.75,A25&lt;101.25),"O",
AND(A25&gt;=101.25,A25&lt;123.75),"OSO",
AND(A25&gt;=123.75,A25&lt;146.25),"SO",
AND(A25&gt;=146.25,A25&lt;168.75),"SSO",
AND(A25&gt;=168.75,A25&lt;191.25),"S",
AND(A25&gt;=191.25,A25&lt;213.75),"SSW",
AND(A25&gt;=213.75,A25&lt;236.25),"SW",
AND(A25&gt;=236.25,A25&lt;258.75),"WSW",
AND(A25&gt;=258.75,A25&lt;281.25),"W",
AND(A25&gt;=281.25,A25&lt;303.75),"WNW",
AND(A25&gt;=303.75,A25&lt;326.25),"NW",
AND(A25&gt;=326.25,A25&lt;348.75),"NNW")</f>
        <v>WSW</v>
      </c>
      <c r="C25">
        <v>29.5</v>
      </c>
      <c r="D25" t="str" cm="1">
        <f t="array" ref="D25">_xlfn.IFS(
AND(C25&gt;=0,C25&lt;10),"1",
AND(C25&gt;=10,C25&lt;20),"2",
AND(C25&gt;=20,C25&lt;30),"3",
AND(C25&gt;=30,C25&lt;40),"4",
AND(C25&gt;=40,C25&lt;50),"5")</f>
        <v>3</v>
      </c>
    </row>
    <row r="26" spans="1:24" x14ac:dyDescent="0.45">
      <c r="A26">
        <v>249</v>
      </c>
      <c r="B26" t="str" cm="1">
        <f t="array" ref="B26">_xlfn.IFS(OR(A26&gt;=348.75,A26&lt;11.25),"N",
AND(A26&gt;=11.25,A26&lt;33.75),"NNO",
AND(A26&gt;=33.75,A26&lt;56.25),"NO",
AND(A26&gt;=56.25,A26&lt;78.75),"ONO",
AND(A26&gt;=78.75,A26&lt;101.25),"O",
AND(A26&gt;=101.25,A26&lt;123.75),"OSO",
AND(A26&gt;=123.75,A26&lt;146.25),"SO",
AND(A26&gt;=146.25,A26&lt;168.75),"SSO",
AND(A26&gt;=168.75,A26&lt;191.25),"S",
AND(A26&gt;=191.25,A26&lt;213.75),"SSW",
AND(A26&gt;=213.75,A26&lt;236.25),"SW",
AND(A26&gt;=236.25,A26&lt;258.75),"WSW",
AND(A26&gt;=258.75,A26&lt;281.25),"W",
AND(A26&gt;=281.25,A26&lt;303.75),"WNW",
AND(A26&gt;=303.75,A26&lt;326.25),"NW",
AND(A26&gt;=326.25,A26&lt;348.75),"NNW")</f>
        <v>WSW</v>
      </c>
      <c r="C26">
        <v>11.2</v>
      </c>
      <c r="D26" t="str" cm="1">
        <f t="array" ref="D26">_xlfn.IFS(
AND(C26&gt;=0,C26&lt;10),"1",
AND(C26&gt;=10,C26&lt;20),"2",
AND(C26&gt;=20,C26&lt;30),"3",
AND(C26&gt;=30,C26&lt;40),"4",
AND(C26&gt;=40,C26&lt;50),"5")</f>
        <v>2</v>
      </c>
    </row>
    <row r="27" spans="1:24" x14ac:dyDescent="0.45">
      <c r="A27">
        <v>253</v>
      </c>
      <c r="B27" t="str" cm="1">
        <f t="array" ref="B27">_xlfn.IFS(OR(A27&gt;=348.75,A27&lt;11.25),"N",
AND(A27&gt;=11.25,A27&lt;33.75),"NNO",
AND(A27&gt;=33.75,A27&lt;56.25),"NO",
AND(A27&gt;=56.25,A27&lt;78.75),"ONO",
AND(A27&gt;=78.75,A27&lt;101.25),"O",
AND(A27&gt;=101.25,A27&lt;123.75),"OSO",
AND(A27&gt;=123.75,A27&lt;146.25),"SO",
AND(A27&gt;=146.25,A27&lt;168.75),"SSO",
AND(A27&gt;=168.75,A27&lt;191.25),"S",
AND(A27&gt;=191.25,A27&lt;213.75),"SSW",
AND(A27&gt;=213.75,A27&lt;236.25),"SW",
AND(A27&gt;=236.25,A27&lt;258.75),"WSW",
AND(A27&gt;=258.75,A27&lt;281.25),"W",
AND(A27&gt;=281.25,A27&lt;303.75),"WNW",
AND(A27&gt;=303.75,A27&lt;326.25),"NW",
AND(A27&gt;=326.25,A27&lt;348.75),"NNW")</f>
        <v>WSW</v>
      </c>
      <c r="C27">
        <v>17.3</v>
      </c>
      <c r="D27" t="str" cm="1">
        <f t="array" ref="D27">_xlfn.IFS(
AND(C27&gt;=0,C27&lt;10),"1",
AND(C27&gt;=10,C27&lt;20),"2",
AND(C27&gt;=20,C27&lt;30),"3",
AND(C27&gt;=30,C27&lt;40),"4",
AND(C27&gt;=40,C27&lt;50),"5")</f>
        <v>2</v>
      </c>
    </row>
    <row r="28" spans="1:24" x14ac:dyDescent="0.45">
      <c r="A28">
        <v>70</v>
      </c>
      <c r="B28" t="str" cm="1">
        <f t="array" ref="B28">_xlfn.IFS(OR(A28&gt;=348.75,A28&lt;11.25),"N",
AND(A28&gt;=11.25,A28&lt;33.75),"NNO",
AND(A28&gt;=33.75,A28&lt;56.25),"NO",
AND(A28&gt;=56.25,A28&lt;78.75),"ONO",
AND(A28&gt;=78.75,A28&lt;101.25),"O",
AND(A28&gt;=101.25,A28&lt;123.75),"OSO",
AND(A28&gt;=123.75,A28&lt;146.25),"SO",
AND(A28&gt;=146.25,A28&lt;168.75),"SSO",
AND(A28&gt;=168.75,A28&lt;191.25),"S",
AND(A28&gt;=191.25,A28&lt;213.75),"SSW",
AND(A28&gt;=213.75,A28&lt;236.25),"SW",
AND(A28&gt;=236.25,A28&lt;258.75),"WSW",
AND(A28&gt;=258.75,A28&lt;281.25),"W",
AND(A28&gt;=281.25,A28&lt;303.75),"WNW",
AND(A28&gt;=303.75,A28&lt;326.25),"NW",
AND(A28&gt;=326.25,A28&lt;348.75),"NNW")</f>
        <v>ONO</v>
      </c>
      <c r="C28">
        <v>7.9</v>
      </c>
      <c r="D28" t="str" cm="1">
        <f t="array" ref="D28">_xlfn.IFS(
AND(C28&gt;=0,C28&lt;10),"1",
AND(C28&gt;=10,C28&lt;20),"2",
AND(C28&gt;=20,C28&lt;30),"3",
AND(C28&gt;=30,C28&lt;40),"4",
AND(C28&gt;=40,C28&lt;50),"5")</f>
        <v>1</v>
      </c>
    </row>
    <row r="29" spans="1:24" x14ac:dyDescent="0.45">
      <c r="A29">
        <v>78</v>
      </c>
      <c r="B29" t="str" cm="1">
        <f t="array" ref="B29">_xlfn.IFS(OR(A29&gt;=348.75,A29&lt;11.25),"N",
AND(A29&gt;=11.25,A29&lt;33.75),"NNO",
AND(A29&gt;=33.75,A29&lt;56.25),"NO",
AND(A29&gt;=56.25,A29&lt;78.75),"ONO",
AND(A29&gt;=78.75,A29&lt;101.25),"O",
AND(A29&gt;=101.25,A29&lt;123.75),"OSO",
AND(A29&gt;=123.75,A29&lt;146.25),"SO",
AND(A29&gt;=146.25,A29&lt;168.75),"SSO",
AND(A29&gt;=168.75,A29&lt;191.25),"S",
AND(A29&gt;=191.25,A29&lt;213.75),"SSW",
AND(A29&gt;=213.75,A29&lt;236.25),"SW",
AND(A29&gt;=236.25,A29&lt;258.75),"WSW",
AND(A29&gt;=258.75,A29&lt;281.25),"W",
AND(A29&gt;=281.25,A29&lt;303.75),"WNW",
AND(A29&gt;=303.75,A29&lt;326.25),"NW",
AND(A29&gt;=326.25,A29&lt;348.75),"NNW")</f>
        <v>ONO</v>
      </c>
      <c r="C29">
        <v>12.2</v>
      </c>
      <c r="D29" t="str" cm="1">
        <f t="array" ref="D29">_xlfn.IFS(
AND(C29&gt;=0,C29&lt;10),"1",
AND(C29&gt;=10,C29&lt;20),"2",
AND(C29&gt;=20,C29&lt;30),"3",
AND(C29&gt;=30,C29&lt;40),"4",
AND(C29&gt;=40,C29&lt;50),"5")</f>
        <v>2</v>
      </c>
    </row>
    <row r="30" spans="1:24" x14ac:dyDescent="0.45">
      <c r="A30">
        <v>201</v>
      </c>
      <c r="B30" t="str" cm="1">
        <f t="array" ref="B30">_xlfn.IFS(OR(A30&gt;=348.75,A30&lt;11.25),"N",
AND(A30&gt;=11.25,A30&lt;33.75),"NNO",
AND(A30&gt;=33.75,A30&lt;56.25),"NO",
AND(A30&gt;=56.25,A30&lt;78.75),"ONO",
AND(A30&gt;=78.75,A30&lt;101.25),"O",
AND(A30&gt;=101.25,A30&lt;123.75),"OSO",
AND(A30&gt;=123.75,A30&lt;146.25),"SO",
AND(A30&gt;=146.25,A30&lt;168.75),"SSO",
AND(A30&gt;=168.75,A30&lt;191.25),"S",
AND(A30&gt;=191.25,A30&lt;213.75),"SSW",
AND(A30&gt;=213.75,A30&lt;236.25),"SW",
AND(A30&gt;=236.25,A30&lt;258.75),"WSW",
AND(A30&gt;=258.75,A30&lt;281.25),"W",
AND(A30&gt;=281.25,A30&lt;303.75),"WNW",
AND(A30&gt;=303.75,A30&lt;326.25),"NW",
AND(A30&gt;=326.25,A30&lt;348.75),"NNW")</f>
        <v>SSW</v>
      </c>
      <c r="C30">
        <v>9.4</v>
      </c>
      <c r="D30" t="str" cm="1">
        <f t="array" ref="D30">_xlfn.IFS(
AND(C30&gt;=0,C30&lt;10),"1",
AND(C30&gt;=10,C30&lt;20),"2",
AND(C30&gt;=20,C30&lt;30),"3",
AND(C30&gt;=30,C30&lt;40),"4",
AND(C30&gt;=40,C30&lt;50),"5")</f>
        <v>1</v>
      </c>
    </row>
    <row r="31" spans="1:24" x14ac:dyDescent="0.45">
      <c r="A31">
        <v>224</v>
      </c>
      <c r="B31" t="str" cm="1">
        <f t="array" ref="B31">_xlfn.IFS(OR(A31&gt;=348.75,A31&lt;11.25),"N",
AND(A31&gt;=11.25,A31&lt;33.75),"NNO",
AND(A31&gt;=33.75,A31&lt;56.25),"NO",
AND(A31&gt;=56.25,A31&lt;78.75),"ONO",
AND(A31&gt;=78.75,A31&lt;101.25),"O",
AND(A31&gt;=101.25,A31&lt;123.75),"OSO",
AND(A31&gt;=123.75,A31&lt;146.25),"SO",
AND(A31&gt;=146.25,A31&lt;168.75),"SSO",
AND(A31&gt;=168.75,A31&lt;191.25),"S",
AND(A31&gt;=191.25,A31&lt;213.75),"SSW",
AND(A31&gt;=213.75,A31&lt;236.25),"SW",
AND(A31&gt;=236.25,A31&lt;258.75),"WSW",
AND(A31&gt;=258.75,A31&lt;281.25),"W",
AND(A31&gt;=281.25,A31&lt;303.75),"WNW",
AND(A31&gt;=303.75,A31&lt;326.25),"NW",
AND(A31&gt;=326.25,A31&lt;348.75),"NNW")</f>
        <v>SW</v>
      </c>
      <c r="C31">
        <v>12.2</v>
      </c>
      <c r="D31" t="str" cm="1">
        <f t="array" ref="D31">_xlfn.IFS(
AND(C31&gt;=0,C31&lt;10),"1",
AND(C31&gt;=10,C31&lt;20),"2",
AND(C31&gt;=20,C31&lt;30),"3",
AND(C31&gt;=30,C31&lt;40),"4",
AND(C31&gt;=40,C31&lt;50),"5")</f>
        <v>2</v>
      </c>
    </row>
    <row r="32" spans="1:24" x14ac:dyDescent="0.45">
      <c r="A32">
        <v>259</v>
      </c>
      <c r="B32" t="str" cm="1">
        <f t="array" ref="B32">_xlfn.IFS(OR(A32&gt;=348.75,A32&lt;11.25),"N",
AND(A32&gt;=11.25,A32&lt;33.75),"NNO",
AND(A32&gt;=33.75,A32&lt;56.25),"NO",
AND(A32&gt;=56.25,A32&lt;78.75),"ONO",
AND(A32&gt;=78.75,A32&lt;101.25),"O",
AND(A32&gt;=101.25,A32&lt;123.75),"OSO",
AND(A32&gt;=123.75,A32&lt;146.25),"SO",
AND(A32&gt;=146.25,A32&lt;168.75),"SSO",
AND(A32&gt;=168.75,A32&lt;191.25),"S",
AND(A32&gt;=191.25,A32&lt;213.75),"SSW",
AND(A32&gt;=213.75,A32&lt;236.25),"SW",
AND(A32&gt;=236.25,A32&lt;258.75),"WSW",
AND(A32&gt;=258.75,A32&lt;281.25),"W",
AND(A32&gt;=281.25,A32&lt;303.75),"WNW",
AND(A32&gt;=303.75,A32&lt;326.25),"NW",
AND(A32&gt;=326.25,A32&lt;348.75),"NNW")</f>
        <v>W</v>
      </c>
      <c r="C32">
        <v>10.8</v>
      </c>
      <c r="D32" t="str" cm="1">
        <f t="array" ref="D32">_xlfn.IFS(
AND(C32&gt;=0,C32&lt;10),"1",
AND(C32&gt;=10,C32&lt;20),"2",
AND(C32&gt;=20,C32&lt;30),"3",
AND(C32&gt;=30,C32&lt;40),"4",
AND(C32&gt;=40,C32&lt;50),"5")</f>
        <v>2</v>
      </c>
    </row>
    <row r="33" spans="1:4" x14ac:dyDescent="0.45">
      <c r="A33">
        <v>271</v>
      </c>
      <c r="B33" t="str" cm="1">
        <f t="array" ref="B33">_xlfn.IFS(OR(A33&gt;=348.75,A33&lt;11.25),"N",
AND(A33&gt;=11.25,A33&lt;33.75),"NNO",
AND(A33&gt;=33.75,A33&lt;56.25),"NO",
AND(A33&gt;=56.25,A33&lt;78.75),"ONO",
AND(A33&gt;=78.75,A33&lt;101.25),"O",
AND(A33&gt;=101.25,A33&lt;123.75),"OSO",
AND(A33&gt;=123.75,A33&lt;146.25),"SO",
AND(A33&gt;=146.25,A33&lt;168.75),"SSO",
AND(A33&gt;=168.75,A33&lt;191.25),"S",
AND(A33&gt;=191.25,A33&lt;213.75),"SSW",
AND(A33&gt;=213.75,A33&lt;236.25),"SW",
AND(A33&gt;=236.25,A33&lt;258.75),"WSW",
AND(A33&gt;=258.75,A33&lt;281.25),"W",
AND(A33&gt;=281.25,A33&lt;303.75),"WNW",
AND(A33&gt;=303.75,A33&lt;326.25),"NW",
AND(A33&gt;=326.25,A33&lt;348.75),"NNW")</f>
        <v>W</v>
      </c>
      <c r="C33">
        <v>12.2</v>
      </c>
      <c r="D33" t="str" cm="1">
        <f t="array" ref="D33">_xlfn.IFS(
AND(C33&gt;=0,C33&lt;10),"1",
AND(C33&gt;=10,C33&lt;20),"2",
AND(C33&gt;=20,C33&lt;30),"3",
AND(C33&gt;=30,C33&lt;40),"4",
AND(C33&gt;=40,C33&lt;50),"5")</f>
        <v>2</v>
      </c>
    </row>
    <row r="34" spans="1:4" x14ac:dyDescent="0.45">
      <c r="A34">
        <v>249</v>
      </c>
      <c r="B34" t="str" cm="1">
        <f t="array" ref="B34">_xlfn.IFS(OR(A34&gt;=348.75,A34&lt;11.25),"N",
AND(A34&gt;=11.25,A34&lt;33.75),"NNO",
AND(A34&gt;=33.75,A34&lt;56.25),"NO",
AND(A34&gt;=56.25,A34&lt;78.75),"ONO",
AND(A34&gt;=78.75,A34&lt;101.25),"O",
AND(A34&gt;=101.25,A34&lt;123.75),"OSO",
AND(A34&gt;=123.75,A34&lt;146.25),"SO",
AND(A34&gt;=146.25,A34&lt;168.75),"SSO",
AND(A34&gt;=168.75,A34&lt;191.25),"S",
AND(A34&gt;=191.25,A34&lt;213.75),"SSW",
AND(A34&gt;=213.75,A34&lt;236.25),"SW",
AND(A34&gt;=236.25,A34&lt;258.75),"WSW",
AND(A34&gt;=258.75,A34&lt;281.25),"W",
AND(A34&gt;=281.25,A34&lt;303.75),"WNW",
AND(A34&gt;=303.75,A34&lt;326.25),"NW",
AND(A34&gt;=326.25,A34&lt;348.75),"NNW")</f>
        <v>WSW</v>
      </c>
      <c r="C34">
        <v>16.899999999999999</v>
      </c>
      <c r="D34" t="str" cm="1">
        <f t="array" ref="D34">_xlfn.IFS(
AND(C34&gt;=0,C34&lt;10),"1",
AND(C34&gt;=10,C34&lt;20),"2",
AND(C34&gt;=20,C34&lt;30),"3",
AND(C34&gt;=30,C34&lt;40),"4",
AND(C34&gt;=40,C34&lt;50),"5")</f>
        <v>2</v>
      </c>
    </row>
    <row r="35" spans="1:4" x14ac:dyDescent="0.45">
      <c r="A35">
        <v>249</v>
      </c>
      <c r="B35" t="str" cm="1">
        <f t="array" ref="B35">_xlfn.IFS(OR(A35&gt;=348.75,A35&lt;11.25),"N",
AND(A35&gt;=11.25,A35&lt;33.75),"NNO",
AND(A35&gt;=33.75,A35&lt;56.25),"NO",
AND(A35&gt;=56.25,A35&lt;78.75),"ONO",
AND(A35&gt;=78.75,A35&lt;101.25),"O",
AND(A35&gt;=101.25,A35&lt;123.75),"OSO",
AND(A35&gt;=123.75,A35&lt;146.25),"SO",
AND(A35&gt;=146.25,A35&lt;168.75),"SSO",
AND(A35&gt;=168.75,A35&lt;191.25),"S",
AND(A35&gt;=191.25,A35&lt;213.75),"SSW",
AND(A35&gt;=213.75,A35&lt;236.25),"SW",
AND(A35&gt;=236.25,A35&lt;258.75),"WSW",
AND(A35&gt;=258.75,A35&lt;281.25),"W",
AND(A35&gt;=281.25,A35&lt;303.75),"WNW",
AND(A35&gt;=303.75,A35&lt;326.25),"NW",
AND(A35&gt;=326.25,A35&lt;348.75),"NNW")</f>
        <v>WSW</v>
      </c>
      <c r="C35">
        <v>21.6</v>
      </c>
      <c r="D35" t="str" cm="1">
        <f t="array" ref="D35">_xlfn.IFS(
AND(C35&gt;=0,C35&lt;10),"1",
AND(C35&gt;=10,C35&lt;20),"2",
AND(C35&gt;=20,C35&lt;30),"3",
AND(C35&gt;=30,C35&lt;40),"4",
AND(C35&gt;=40,C35&lt;50),"5")</f>
        <v>3</v>
      </c>
    </row>
    <row r="36" spans="1:4" x14ac:dyDescent="0.45">
      <c r="A36">
        <v>244</v>
      </c>
      <c r="B36" t="str" cm="1">
        <f t="array" ref="B36">_xlfn.IFS(OR(A36&gt;=348.75,A36&lt;11.25),"N",
AND(A36&gt;=11.25,A36&lt;33.75),"NNO",
AND(A36&gt;=33.75,A36&lt;56.25),"NO",
AND(A36&gt;=56.25,A36&lt;78.75),"ONO",
AND(A36&gt;=78.75,A36&lt;101.25),"O",
AND(A36&gt;=101.25,A36&lt;123.75),"OSO",
AND(A36&gt;=123.75,A36&lt;146.25),"SO",
AND(A36&gt;=146.25,A36&lt;168.75),"SSO",
AND(A36&gt;=168.75,A36&lt;191.25),"S",
AND(A36&gt;=191.25,A36&lt;213.75),"SSW",
AND(A36&gt;=213.75,A36&lt;236.25),"SW",
AND(A36&gt;=236.25,A36&lt;258.75),"WSW",
AND(A36&gt;=258.75,A36&lt;281.25),"W",
AND(A36&gt;=281.25,A36&lt;303.75),"WNW",
AND(A36&gt;=303.75,A36&lt;326.25),"NW",
AND(A36&gt;=326.25,A36&lt;348.75),"NNW")</f>
        <v>WSW</v>
      </c>
      <c r="C36">
        <v>26.3</v>
      </c>
      <c r="D36" t="str" cm="1">
        <f t="array" ref="D36">_xlfn.IFS(
AND(C36&gt;=0,C36&lt;10),"1",
AND(C36&gt;=10,C36&lt;20),"2",
AND(C36&gt;=20,C36&lt;30),"3",
AND(C36&gt;=30,C36&lt;40),"4",
AND(C36&gt;=40,C36&lt;50),"5")</f>
        <v>3</v>
      </c>
    </row>
    <row r="37" spans="1:4" x14ac:dyDescent="0.45">
      <c r="A37">
        <v>243</v>
      </c>
      <c r="B37" t="str" cm="1">
        <f t="array" ref="B37">_xlfn.IFS(OR(A37&gt;=348.75,A37&lt;11.25),"N",
AND(A37&gt;=11.25,A37&lt;33.75),"NNO",
AND(A37&gt;=33.75,A37&lt;56.25),"NO",
AND(A37&gt;=56.25,A37&lt;78.75),"ONO",
AND(A37&gt;=78.75,A37&lt;101.25),"O",
AND(A37&gt;=101.25,A37&lt;123.75),"OSO",
AND(A37&gt;=123.75,A37&lt;146.25),"SO",
AND(A37&gt;=146.25,A37&lt;168.75),"SSO",
AND(A37&gt;=168.75,A37&lt;191.25),"S",
AND(A37&gt;=191.25,A37&lt;213.75),"SSW",
AND(A37&gt;=213.75,A37&lt;236.25),"SW",
AND(A37&gt;=236.25,A37&lt;258.75),"WSW",
AND(A37&gt;=258.75,A37&lt;281.25),"W",
AND(A37&gt;=281.25,A37&lt;303.75),"WNW",
AND(A37&gt;=303.75,A37&lt;326.25),"NW",
AND(A37&gt;=326.25,A37&lt;348.75),"NNW")</f>
        <v>WSW</v>
      </c>
      <c r="C37">
        <v>25.9</v>
      </c>
      <c r="D37" t="str" cm="1">
        <f t="array" ref="D37">_xlfn.IFS(
AND(C37&gt;=0,C37&lt;10),"1",
AND(C37&gt;=10,C37&lt;20),"2",
AND(C37&gt;=20,C37&lt;30),"3",
AND(C37&gt;=30,C37&lt;40),"4",
AND(C37&gt;=40,C37&lt;50),"5")</f>
        <v>3</v>
      </c>
    </row>
    <row r="38" spans="1:4" x14ac:dyDescent="0.45">
      <c r="A38">
        <v>236</v>
      </c>
      <c r="B38" t="str" cm="1">
        <f t="array" ref="B38">_xlfn.IFS(OR(A38&gt;=348.75,A38&lt;11.25),"N",
AND(A38&gt;=11.25,A38&lt;33.75),"NNO",
AND(A38&gt;=33.75,A38&lt;56.25),"NO",
AND(A38&gt;=56.25,A38&lt;78.75),"ONO",
AND(A38&gt;=78.75,A38&lt;101.25),"O",
AND(A38&gt;=101.25,A38&lt;123.75),"OSO",
AND(A38&gt;=123.75,A38&lt;146.25),"SO",
AND(A38&gt;=146.25,A38&lt;168.75),"SSO",
AND(A38&gt;=168.75,A38&lt;191.25),"S",
AND(A38&gt;=191.25,A38&lt;213.75),"SSW",
AND(A38&gt;=213.75,A38&lt;236.25),"SW",
AND(A38&gt;=236.25,A38&lt;258.75),"WSW",
AND(A38&gt;=258.75,A38&lt;281.25),"W",
AND(A38&gt;=281.25,A38&lt;303.75),"WNW",
AND(A38&gt;=303.75,A38&lt;326.25),"NW",
AND(A38&gt;=326.25,A38&lt;348.75),"NNW")</f>
        <v>SW</v>
      </c>
      <c r="C38">
        <v>28.8</v>
      </c>
      <c r="D38" t="str" cm="1">
        <f t="array" ref="D38">_xlfn.IFS(
AND(C38&gt;=0,C38&lt;10),"1",
AND(C38&gt;=10,C38&lt;20),"2",
AND(C38&gt;=20,C38&lt;30),"3",
AND(C38&gt;=30,C38&lt;40),"4",
AND(C38&gt;=40,C38&lt;50),"5")</f>
        <v>3</v>
      </c>
    </row>
    <row r="39" spans="1:4" x14ac:dyDescent="0.45">
      <c r="A39">
        <v>229</v>
      </c>
      <c r="B39" t="str" cm="1">
        <f t="array" ref="B39">_xlfn.IFS(OR(A39&gt;=348.75,A39&lt;11.25),"N",
AND(A39&gt;=11.25,A39&lt;33.75),"NNO",
AND(A39&gt;=33.75,A39&lt;56.25),"NO",
AND(A39&gt;=56.25,A39&lt;78.75),"ONO",
AND(A39&gt;=78.75,A39&lt;101.25),"O",
AND(A39&gt;=101.25,A39&lt;123.75),"OSO",
AND(A39&gt;=123.75,A39&lt;146.25),"SO",
AND(A39&gt;=146.25,A39&lt;168.75),"SSO",
AND(A39&gt;=168.75,A39&lt;191.25),"S",
AND(A39&gt;=191.25,A39&lt;213.75),"SSW",
AND(A39&gt;=213.75,A39&lt;236.25),"SW",
AND(A39&gt;=236.25,A39&lt;258.75),"WSW",
AND(A39&gt;=258.75,A39&lt;281.25),"W",
AND(A39&gt;=281.25,A39&lt;303.75),"WNW",
AND(A39&gt;=303.75,A39&lt;326.25),"NW",
AND(A39&gt;=326.25,A39&lt;348.75),"NNW")</f>
        <v>SW</v>
      </c>
      <c r="C39">
        <v>29.9</v>
      </c>
      <c r="D39" t="str" cm="1">
        <f t="array" ref="D39">_xlfn.IFS(
AND(C39&gt;=0,C39&lt;10),"1",
AND(C39&gt;=10,C39&lt;20),"2",
AND(C39&gt;=20,C39&lt;30),"3",
AND(C39&gt;=30,C39&lt;40),"4",
AND(C39&gt;=40,C39&lt;50),"5")</f>
        <v>3</v>
      </c>
    </row>
    <row r="40" spans="1:4" x14ac:dyDescent="0.45">
      <c r="A40">
        <v>225</v>
      </c>
      <c r="B40" t="str" cm="1">
        <f t="array" ref="B40">_xlfn.IFS(OR(A40&gt;=348.75,A40&lt;11.25),"N",
AND(A40&gt;=11.25,A40&lt;33.75),"NNO",
AND(A40&gt;=33.75,A40&lt;56.25),"NO",
AND(A40&gt;=56.25,A40&lt;78.75),"ONO",
AND(A40&gt;=78.75,A40&lt;101.25),"O",
AND(A40&gt;=101.25,A40&lt;123.75),"OSO",
AND(A40&gt;=123.75,A40&lt;146.25),"SO",
AND(A40&gt;=146.25,A40&lt;168.75),"SSO",
AND(A40&gt;=168.75,A40&lt;191.25),"S",
AND(A40&gt;=191.25,A40&lt;213.75),"SSW",
AND(A40&gt;=213.75,A40&lt;236.25),"SW",
AND(A40&gt;=236.25,A40&lt;258.75),"WSW",
AND(A40&gt;=258.75,A40&lt;281.25),"W",
AND(A40&gt;=281.25,A40&lt;303.75),"WNW",
AND(A40&gt;=303.75,A40&lt;326.25),"NW",
AND(A40&gt;=326.25,A40&lt;348.75),"NNW")</f>
        <v>SW</v>
      </c>
      <c r="C40">
        <v>22.3</v>
      </c>
      <c r="D40" t="str" cm="1">
        <f t="array" ref="D40">_xlfn.IFS(
AND(C40&gt;=0,C40&lt;10),"1",
AND(C40&gt;=10,C40&lt;20),"2",
AND(C40&gt;=20,C40&lt;30),"3",
AND(C40&gt;=30,C40&lt;40),"4",
AND(C40&gt;=40,C40&lt;50),"5")</f>
        <v>3</v>
      </c>
    </row>
    <row r="41" spans="1:4" x14ac:dyDescent="0.45">
      <c r="A41">
        <v>212</v>
      </c>
      <c r="B41" t="str" cm="1">
        <f t="array" ref="B41">_xlfn.IFS(OR(A41&gt;=348.75,A41&lt;11.25),"N",
AND(A41&gt;=11.25,A41&lt;33.75),"NNO",
AND(A41&gt;=33.75,A41&lt;56.25),"NO",
AND(A41&gt;=56.25,A41&lt;78.75),"ONO",
AND(A41&gt;=78.75,A41&lt;101.25),"O",
AND(A41&gt;=101.25,A41&lt;123.75),"OSO",
AND(A41&gt;=123.75,A41&lt;146.25),"SO",
AND(A41&gt;=146.25,A41&lt;168.75),"SSO",
AND(A41&gt;=168.75,A41&lt;191.25),"S",
AND(A41&gt;=191.25,A41&lt;213.75),"SSW",
AND(A41&gt;=213.75,A41&lt;236.25),"SW",
AND(A41&gt;=236.25,A41&lt;258.75),"WSW",
AND(A41&gt;=258.75,A41&lt;281.25),"W",
AND(A41&gt;=281.25,A41&lt;303.75),"WNW",
AND(A41&gt;=303.75,A41&lt;326.25),"NW",
AND(A41&gt;=326.25,A41&lt;348.75),"NNW")</f>
        <v>SSW</v>
      </c>
      <c r="C41">
        <v>20.9</v>
      </c>
      <c r="D41" t="str" cm="1">
        <f t="array" ref="D41">_xlfn.IFS(
AND(C41&gt;=0,C41&lt;10),"1",
AND(C41&gt;=10,C41&lt;20),"2",
AND(C41&gt;=20,C41&lt;30),"3",
AND(C41&gt;=30,C41&lt;40),"4",
AND(C41&gt;=40,C41&lt;50),"5")</f>
        <v>3</v>
      </c>
    </row>
    <row r="42" spans="1:4" x14ac:dyDescent="0.45">
      <c r="A42">
        <v>105</v>
      </c>
      <c r="B42" t="str" cm="1">
        <f t="array" ref="B42">_xlfn.IFS(OR(A42&gt;=348.75,A42&lt;11.25),"N",
AND(A42&gt;=11.25,A42&lt;33.75),"NNO",
AND(A42&gt;=33.75,A42&lt;56.25),"NO",
AND(A42&gt;=56.25,A42&lt;78.75),"ONO",
AND(A42&gt;=78.75,A42&lt;101.25),"O",
AND(A42&gt;=101.25,A42&lt;123.75),"OSO",
AND(A42&gt;=123.75,A42&lt;146.25),"SO",
AND(A42&gt;=146.25,A42&lt;168.75),"SSO",
AND(A42&gt;=168.75,A42&lt;191.25),"S",
AND(A42&gt;=191.25,A42&lt;213.75),"SSW",
AND(A42&gt;=213.75,A42&lt;236.25),"SW",
AND(A42&gt;=236.25,A42&lt;258.75),"WSW",
AND(A42&gt;=258.75,A42&lt;281.25),"W",
AND(A42&gt;=281.25,A42&lt;303.75),"WNW",
AND(A42&gt;=303.75,A42&lt;326.25),"NW",
AND(A42&gt;=326.25,A42&lt;348.75),"NNW")</f>
        <v>OSO</v>
      </c>
      <c r="C42">
        <v>9.6999999999999993</v>
      </c>
      <c r="D42" t="str" cm="1">
        <f t="array" ref="D42">_xlfn.IFS(
AND(C42&gt;=0,C42&lt;10),"1",
AND(C42&gt;=10,C42&lt;20),"2",
AND(C42&gt;=20,C42&lt;30),"3",
AND(C42&gt;=30,C42&lt;40),"4",
AND(C42&gt;=40,C42&lt;50),"5")</f>
        <v>1</v>
      </c>
    </row>
    <row r="43" spans="1:4" x14ac:dyDescent="0.45">
      <c r="A43">
        <v>228</v>
      </c>
      <c r="B43" t="str" cm="1">
        <f t="array" ref="B43">_xlfn.IFS(OR(A43&gt;=348.75,A43&lt;11.25),"N",
AND(A43&gt;=11.25,A43&lt;33.75),"NNO",
AND(A43&gt;=33.75,A43&lt;56.25),"NO",
AND(A43&gt;=56.25,A43&lt;78.75),"ONO",
AND(A43&gt;=78.75,A43&lt;101.25),"O",
AND(A43&gt;=101.25,A43&lt;123.75),"OSO",
AND(A43&gt;=123.75,A43&lt;146.25),"SO",
AND(A43&gt;=146.25,A43&lt;168.75),"SSO",
AND(A43&gt;=168.75,A43&lt;191.25),"S",
AND(A43&gt;=191.25,A43&lt;213.75),"SSW",
AND(A43&gt;=213.75,A43&lt;236.25),"SW",
AND(A43&gt;=236.25,A43&lt;258.75),"WSW",
AND(A43&gt;=258.75,A43&lt;281.25),"W",
AND(A43&gt;=281.25,A43&lt;303.75),"WNW",
AND(A43&gt;=303.75,A43&lt;326.25),"NW",
AND(A43&gt;=326.25,A43&lt;348.75),"NNW")</f>
        <v>SW</v>
      </c>
      <c r="C43">
        <v>22</v>
      </c>
      <c r="D43" t="str" cm="1">
        <f t="array" ref="D43">_xlfn.IFS(
AND(C43&gt;=0,C43&lt;10),"1",
AND(C43&gt;=10,C43&lt;20),"2",
AND(C43&gt;=20,C43&lt;30),"3",
AND(C43&gt;=30,C43&lt;40),"4",
AND(C43&gt;=40,C43&lt;50),"5")</f>
        <v>3</v>
      </c>
    </row>
    <row r="44" spans="1:4" x14ac:dyDescent="0.45">
      <c r="A44">
        <v>260</v>
      </c>
      <c r="B44" t="str" cm="1">
        <f t="array" ref="B44">_xlfn.IFS(OR(A44&gt;=348.75,A44&lt;11.25),"N",
AND(A44&gt;=11.25,A44&lt;33.75),"NNO",
AND(A44&gt;=33.75,A44&lt;56.25),"NO",
AND(A44&gt;=56.25,A44&lt;78.75),"ONO",
AND(A44&gt;=78.75,A44&lt;101.25),"O",
AND(A44&gt;=101.25,A44&lt;123.75),"OSO",
AND(A44&gt;=123.75,A44&lt;146.25),"SO",
AND(A44&gt;=146.25,A44&lt;168.75),"SSO",
AND(A44&gt;=168.75,A44&lt;191.25),"S",
AND(A44&gt;=191.25,A44&lt;213.75),"SSW",
AND(A44&gt;=213.75,A44&lt;236.25),"SW",
AND(A44&gt;=236.25,A44&lt;258.75),"WSW",
AND(A44&gt;=258.75,A44&lt;281.25),"W",
AND(A44&gt;=281.25,A44&lt;303.75),"WNW",
AND(A44&gt;=303.75,A44&lt;326.25),"NW",
AND(A44&gt;=326.25,A44&lt;348.75),"NNW")</f>
        <v>W</v>
      </c>
      <c r="C44">
        <v>14</v>
      </c>
      <c r="D44" t="str" cm="1">
        <f t="array" ref="D44">_xlfn.IFS(
AND(C44&gt;=0,C44&lt;10),"1",
AND(C44&gt;=10,C44&lt;20),"2",
AND(C44&gt;=20,C44&lt;30),"3",
AND(C44&gt;=30,C44&lt;40),"4",
AND(C44&gt;=40,C44&lt;50),"5")</f>
        <v>2</v>
      </c>
    </row>
    <row r="45" spans="1:4" x14ac:dyDescent="0.45">
      <c r="A45">
        <v>219</v>
      </c>
      <c r="B45" t="str" cm="1">
        <f t="array" ref="B45">_xlfn.IFS(OR(A45&gt;=348.75,A45&lt;11.25),"N",
AND(A45&gt;=11.25,A45&lt;33.75),"NNO",
AND(A45&gt;=33.75,A45&lt;56.25),"NO",
AND(A45&gt;=56.25,A45&lt;78.75),"ONO",
AND(A45&gt;=78.75,A45&lt;101.25),"O",
AND(A45&gt;=101.25,A45&lt;123.75),"OSO",
AND(A45&gt;=123.75,A45&lt;146.25),"SO",
AND(A45&gt;=146.25,A45&lt;168.75),"SSO",
AND(A45&gt;=168.75,A45&lt;191.25),"S",
AND(A45&gt;=191.25,A45&lt;213.75),"SSW",
AND(A45&gt;=213.75,A45&lt;236.25),"SW",
AND(A45&gt;=236.25,A45&lt;258.75),"WSW",
AND(A45&gt;=258.75,A45&lt;281.25),"W",
AND(A45&gt;=281.25,A45&lt;303.75),"WNW",
AND(A45&gt;=303.75,A45&lt;326.25),"NW",
AND(A45&gt;=326.25,A45&lt;348.75),"NNW")</f>
        <v>SW</v>
      </c>
      <c r="C45">
        <v>8.6</v>
      </c>
      <c r="D45" t="str" cm="1">
        <f t="array" ref="D45">_xlfn.IFS(
AND(C45&gt;=0,C45&lt;10),"1",
AND(C45&gt;=10,C45&lt;20),"2",
AND(C45&gt;=20,C45&lt;30),"3",
AND(C45&gt;=30,C45&lt;40),"4",
AND(C45&gt;=40,C45&lt;50),"5")</f>
        <v>1</v>
      </c>
    </row>
    <row r="46" spans="1:4" x14ac:dyDescent="0.45">
      <c r="A46">
        <v>222</v>
      </c>
      <c r="B46" t="str" cm="1">
        <f t="array" ref="B46">_xlfn.IFS(OR(A46&gt;=348.75,A46&lt;11.25),"N",
AND(A46&gt;=11.25,A46&lt;33.75),"NNO",
AND(A46&gt;=33.75,A46&lt;56.25),"NO",
AND(A46&gt;=56.25,A46&lt;78.75),"ONO",
AND(A46&gt;=78.75,A46&lt;101.25),"O",
AND(A46&gt;=101.25,A46&lt;123.75),"OSO",
AND(A46&gt;=123.75,A46&lt;146.25),"SO",
AND(A46&gt;=146.25,A46&lt;168.75),"SSO",
AND(A46&gt;=168.75,A46&lt;191.25),"S",
AND(A46&gt;=191.25,A46&lt;213.75),"SSW",
AND(A46&gt;=213.75,A46&lt;236.25),"SW",
AND(A46&gt;=236.25,A46&lt;258.75),"WSW",
AND(A46&gt;=258.75,A46&lt;281.25),"W",
AND(A46&gt;=281.25,A46&lt;303.75),"WNW",
AND(A46&gt;=303.75,A46&lt;326.25),"NW",
AND(A46&gt;=326.25,A46&lt;348.75),"NNW")</f>
        <v>SW</v>
      </c>
      <c r="C46">
        <v>18</v>
      </c>
      <c r="D46" t="str" cm="1">
        <f t="array" ref="D46">_xlfn.IFS(
AND(C46&gt;=0,C46&lt;10),"1",
AND(C46&gt;=10,C46&lt;20),"2",
AND(C46&gt;=20,C46&lt;30),"3",
AND(C46&gt;=30,C46&lt;40),"4",
AND(C46&gt;=40,C46&lt;50),"5")</f>
        <v>2</v>
      </c>
    </row>
    <row r="47" spans="1:4" x14ac:dyDescent="0.45">
      <c r="A47">
        <v>148</v>
      </c>
      <c r="B47" t="str" cm="1">
        <f t="array" ref="B47">_xlfn.IFS(OR(A47&gt;=348.75,A47&lt;11.25),"N",
AND(A47&gt;=11.25,A47&lt;33.75),"NNO",
AND(A47&gt;=33.75,A47&lt;56.25),"NO",
AND(A47&gt;=56.25,A47&lt;78.75),"ONO",
AND(A47&gt;=78.75,A47&lt;101.25),"O",
AND(A47&gt;=101.25,A47&lt;123.75),"OSO",
AND(A47&gt;=123.75,A47&lt;146.25),"SO",
AND(A47&gt;=146.25,A47&lt;168.75),"SSO",
AND(A47&gt;=168.75,A47&lt;191.25),"S",
AND(A47&gt;=191.25,A47&lt;213.75),"SSW",
AND(A47&gt;=213.75,A47&lt;236.25),"SW",
AND(A47&gt;=236.25,A47&lt;258.75),"WSW",
AND(A47&gt;=258.75,A47&lt;281.25),"W",
AND(A47&gt;=281.25,A47&lt;303.75),"WNW",
AND(A47&gt;=303.75,A47&lt;326.25),"NW",
AND(A47&gt;=326.25,A47&lt;348.75),"NNW")</f>
        <v>SSO</v>
      </c>
      <c r="C47">
        <v>9.4</v>
      </c>
      <c r="D47" t="str" cm="1">
        <f t="array" ref="D47">_xlfn.IFS(
AND(C47&gt;=0,C47&lt;10),"1",
AND(C47&gt;=10,C47&lt;20),"2",
AND(C47&gt;=20,C47&lt;30),"3",
AND(C47&gt;=30,C47&lt;40),"4",
AND(C47&gt;=40,C47&lt;50),"5")</f>
        <v>1</v>
      </c>
    </row>
    <row r="48" spans="1:4" x14ac:dyDescent="0.45">
      <c r="A48">
        <v>225</v>
      </c>
      <c r="B48" t="str" cm="1">
        <f t="array" ref="B48">_xlfn.IFS(OR(A48&gt;=348.75,A48&lt;11.25),"N",
AND(A48&gt;=11.25,A48&lt;33.75),"NNO",
AND(A48&gt;=33.75,A48&lt;56.25),"NO",
AND(A48&gt;=56.25,A48&lt;78.75),"ONO",
AND(A48&gt;=78.75,A48&lt;101.25),"O",
AND(A48&gt;=101.25,A48&lt;123.75),"OSO",
AND(A48&gt;=123.75,A48&lt;146.25),"SO",
AND(A48&gt;=146.25,A48&lt;168.75),"SSO",
AND(A48&gt;=168.75,A48&lt;191.25),"S",
AND(A48&gt;=191.25,A48&lt;213.75),"SSW",
AND(A48&gt;=213.75,A48&lt;236.25),"SW",
AND(A48&gt;=236.25,A48&lt;258.75),"WSW",
AND(A48&gt;=258.75,A48&lt;281.25),"W",
AND(A48&gt;=281.25,A48&lt;303.75),"WNW",
AND(A48&gt;=303.75,A48&lt;326.25),"NW",
AND(A48&gt;=326.25,A48&lt;348.75),"NNW")</f>
        <v>SW</v>
      </c>
      <c r="C48">
        <v>16.899999999999999</v>
      </c>
      <c r="D48" t="str" cm="1">
        <f t="array" ref="D48">_xlfn.IFS(
AND(C48&gt;=0,C48&lt;10),"1",
AND(C48&gt;=10,C48&lt;20),"2",
AND(C48&gt;=20,C48&lt;30),"3",
AND(C48&gt;=30,C48&lt;40),"4",
AND(C48&gt;=40,C48&lt;50),"5")</f>
        <v>2</v>
      </c>
    </row>
    <row r="49" spans="1:4" x14ac:dyDescent="0.45">
      <c r="A49">
        <v>267</v>
      </c>
      <c r="B49" t="str" cm="1">
        <f t="array" ref="B49">_xlfn.IFS(OR(A49&gt;=348.75,A49&lt;11.25),"N",
AND(A49&gt;=11.25,A49&lt;33.75),"NNO",
AND(A49&gt;=33.75,A49&lt;56.25),"NO",
AND(A49&gt;=56.25,A49&lt;78.75),"ONO",
AND(A49&gt;=78.75,A49&lt;101.25),"O",
AND(A49&gt;=101.25,A49&lt;123.75),"OSO",
AND(A49&gt;=123.75,A49&lt;146.25),"SO",
AND(A49&gt;=146.25,A49&lt;168.75),"SSO",
AND(A49&gt;=168.75,A49&lt;191.25),"S",
AND(A49&gt;=191.25,A49&lt;213.75),"SSW",
AND(A49&gt;=213.75,A49&lt;236.25),"SW",
AND(A49&gt;=236.25,A49&lt;258.75),"WSW",
AND(A49&gt;=258.75,A49&lt;281.25),"W",
AND(A49&gt;=281.25,A49&lt;303.75),"WNW",
AND(A49&gt;=303.75,A49&lt;326.25),"NW",
AND(A49&gt;=326.25,A49&lt;348.75),"NNW")</f>
        <v>W</v>
      </c>
      <c r="C49">
        <v>8.6</v>
      </c>
      <c r="D49" t="str" cm="1">
        <f t="array" ref="D49">_xlfn.IFS(
AND(C49&gt;=0,C49&lt;10),"1",
AND(C49&gt;=10,C49&lt;20),"2",
AND(C49&gt;=20,C49&lt;30),"3",
AND(C49&gt;=30,C49&lt;40),"4",
AND(C49&gt;=40,C49&lt;50),"5")</f>
        <v>1</v>
      </c>
    </row>
    <row r="50" spans="1:4" x14ac:dyDescent="0.45">
      <c r="A50">
        <v>233</v>
      </c>
      <c r="B50" t="str" cm="1">
        <f t="array" ref="B50">_xlfn.IFS(OR(A50&gt;=348.75,A50&lt;11.25),"N",
AND(A50&gt;=11.25,A50&lt;33.75),"NNO",
AND(A50&gt;=33.75,A50&lt;56.25),"NO",
AND(A50&gt;=56.25,A50&lt;78.75),"ONO",
AND(A50&gt;=78.75,A50&lt;101.25),"O",
AND(A50&gt;=101.25,A50&lt;123.75),"OSO",
AND(A50&gt;=123.75,A50&lt;146.25),"SO",
AND(A50&gt;=146.25,A50&lt;168.75),"SSO",
AND(A50&gt;=168.75,A50&lt;191.25),"S",
AND(A50&gt;=191.25,A50&lt;213.75),"SSW",
AND(A50&gt;=213.75,A50&lt;236.25),"SW",
AND(A50&gt;=236.25,A50&lt;258.75),"WSW",
AND(A50&gt;=258.75,A50&lt;281.25),"W",
AND(A50&gt;=281.25,A50&lt;303.75),"WNW",
AND(A50&gt;=303.75,A50&lt;326.25),"NW",
AND(A50&gt;=326.25,A50&lt;348.75),"NNW")</f>
        <v>SW</v>
      </c>
      <c r="C50">
        <v>11.5</v>
      </c>
      <c r="D50" t="str" cm="1">
        <f t="array" ref="D50">_xlfn.IFS(
AND(C50&gt;=0,C50&lt;10),"1",
AND(C50&gt;=10,C50&lt;20),"2",
AND(C50&gt;=20,C50&lt;30),"3",
AND(C50&gt;=30,C50&lt;40),"4",
AND(C50&gt;=40,C50&lt;50),"5")</f>
        <v>2</v>
      </c>
    </row>
    <row r="51" spans="1:4" x14ac:dyDescent="0.45">
      <c r="A51">
        <v>272</v>
      </c>
      <c r="B51" t="str" cm="1">
        <f t="array" ref="B51">_xlfn.IFS(OR(A51&gt;=348.75,A51&lt;11.25),"N",
AND(A51&gt;=11.25,A51&lt;33.75),"NNO",
AND(A51&gt;=33.75,A51&lt;56.25),"NO",
AND(A51&gt;=56.25,A51&lt;78.75),"ONO",
AND(A51&gt;=78.75,A51&lt;101.25),"O",
AND(A51&gt;=101.25,A51&lt;123.75),"OSO",
AND(A51&gt;=123.75,A51&lt;146.25),"SO",
AND(A51&gt;=146.25,A51&lt;168.75),"SSO",
AND(A51&gt;=168.75,A51&lt;191.25),"S",
AND(A51&gt;=191.25,A51&lt;213.75),"SSW",
AND(A51&gt;=213.75,A51&lt;236.25),"SW",
AND(A51&gt;=236.25,A51&lt;258.75),"WSW",
AND(A51&gt;=258.75,A51&lt;281.25),"W",
AND(A51&gt;=281.25,A51&lt;303.75),"WNW",
AND(A51&gt;=303.75,A51&lt;326.25),"NW",
AND(A51&gt;=326.25,A51&lt;348.75),"NNW")</f>
        <v>W</v>
      </c>
      <c r="C51">
        <v>16.600000000000001</v>
      </c>
      <c r="D51" t="str" cm="1">
        <f t="array" ref="D51">_xlfn.IFS(
AND(C51&gt;=0,C51&lt;10),"1",
AND(C51&gt;=10,C51&lt;20),"2",
AND(C51&gt;=20,C51&lt;30),"3",
AND(C51&gt;=30,C51&lt;40),"4",
AND(C51&gt;=40,C51&lt;50),"5")</f>
        <v>2</v>
      </c>
    </row>
    <row r="52" spans="1:4" x14ac:dyDescent="0.45">
      <c r="A52">
        <v>271</v>
      </c>
      <c r="B52" t="str" cm="1">
        <f t="array" ref="B52">_xlfn.IFS(OR(A52&gt;=348.75,A52&lt;11.25),"N",
AND(A52&gt;=11.25,A52&lt;33.75),"NNO",
AND(A52&gt;=33.75,A52&lt;56.25),"NO",
AND(A52&gt;=56.25,A52&lt;78.75),"ONO",
AND(A52&gt;=78.75,A52&lt;101.25),"O",
AND(A52&gt;=101.25,A52&lt;123.75),"OSO",
AND(A52&gt;=123.75,A52&lt;146.25),"SO",
AND(A52&gt;=146.25,A52&lt;168.75),"SSO",
AND(A52&gt;=168.75,A52&lt;191.25),"S",
AND(A52&gt;=191.25,A52&lt;213.75),"SSW",
AND(A52&gt;=213.75,A52&lt;236.25),"SW",
AND(A52&gt;=236.25,A52&lt;258.75),"WSW",
AND(A52&gt;=258.75,A52&lt;281.25),"W",
AND(A52&gt;=281.25,A52&lt;303.75),"WNW",
AND(A52&gt;=303.75,A52&lt;326.25),"NW",
AND(A52&gt;=326.25,A52&lt;348.75),"NNW")</f>
        <v>W</v>
      </c>
      <c r="C52">
        <v>12.6</v>
      </c>
      <c r="D52" t="str" cm="1">
        <f t="array" ref="D52">_xlfn.IFS(
AND(C52&gt;=0,C52&lt;10),"1",
AND(C52&gt;=10,C52&lt;20),"2",
AND(C52&gt;=20,C52&lt;30),"3",
AND(C52&gt;=30,C52&lt;40),"4",
AND(C52&gt;=40,C52&lt;50),"5")</f>
        <v>2</v>
      </c>
    </row>
    <row r="53" spans="1:4" x14ac:dyDescent="0.45">
      <c r="A53">
        <v>223</v>
      </c>
      <c r="B53" t="str" cm="1">
        <f t="array" ref="B53">_xlfn.IFS(OR(A53&gt;=348.75,A53&lt;11.25),"N",
AND(A53&gt;=11.25,A53&lt;33.75),"NNO",
AND(A53&gt;=33.75,A53&lt;56.25),"NO",
AND(A53&gt;=56.25,A53&lt;78.75),"ONO",
AND(A53&gt;=78.75,A53&lt;101.25),"O",
AND(A53&gt;=101.25,A53&lt;123.75),"OSO",
AND(A53&gt;=123.75,A53&lt;146.25),"SO",
AND(A53&gt;=146.25,A53&lt;168.75),"SSO",
AND(A53&gt;=168.75,A53&lt;191.25),"S",
AND(A53&gt;=191.25,A53&lt;213.75),"SSW",
AND(A53&gt;=213.75,A53&lt;236.25),"SW",
AND(A53&gt;=236.25,A53&lt;258.75),"WSW",
AND(A53&gt;=258.75,A53&lt;281.25),"W",
AND(A53&gt;=281.25,A53&lt;303.75),"WNW",
AND(A53&gt;=303.75,A53&lt;326.25),"NW",
AND(A53&gt;=326.25,A53&lt;348.75),"NNW")</f>
        <v>SW</v>
      </c>
      <c r="C53">
        <v>16.600000000000001</v>
      </c>
      <c r="D53" t="str" cm="1">
        <f t="array" ref="D53">_xlfn.IFS(
AND(C53&gt;=0,C53&lt;10),"1",
AND(C53&gt;=10,C53&lt;20),"2",
AND(C53&gt;=20,C53&lt;30),"3",
AND(C53&gt;=30,C53&lt;40),"4",
AND(C53&gt;=40,C53&lt;50),"5")</f>
        <v>2</v>
      </c>
    </row>
    <row r="54" spans="1:4" x14ac:dyDescent="0.45">
      <c r="A54">
        <v>225</v>
      </c>
      <c r="B54" t="str" cm="1">
        <f t="array" ref="B54">_xlfn.IFS(OR(A54&gt;=348.75,A54&lt;11.25),"N",
AND(A54&gt;=11.25,A54&lt;33.75),"NNO",
AND(A54&gt;=33.75,A54&lt;56.25),"NO",
AND(A54&gt;=56.25,A54&lt;78.75),"ONO",
AND(A54&gt;=78.75,A54&lt;101.25),"O",
AND(A54&gt;=101.25,A54&lt;123.75),"OSO",
AND(A54&gt;=123.75,A54&lt;146.25),"SO",
AND(A54&gt;=146.25,A54&lt;168.75),"SSO",
AND(A54&gt;=168.75,A54&lt;191.25),"S",
AND(A54&gt;=191.25,A54&lt;213.75),"SSW",
AND(A54&gt;=213.75,A54&lt;236.25),"SW",
AND(A54&gt;=236.25,A54&lt;258.75),"WSW",
AND(A54&gt;=258.75,A54&lt;281.25),"W",
AND(A54&gt;=281.25,A54&lt;303.75),"WNW",
AND(A54&gt;=303.75,A54&lt;326.25),"NW",
AND(A54&gt;=326.25,A54&lt;348.75),"NNW")</f>
        <v>SW</v>
      </c>
      <c r="C54">
        <v>34.9</v>
      </c>
      <c r="D54" t="str" cm="1">
        <f t="array" ref="D54">_xlfn.IFS(
AND(C54&gt;=0,C54&lt;10),"1",
AND(C54&gt;=10,C54&lt;20),"2",
AND(C54&gt;=20,C54&lt;30),"3",
AND(C54&gt;=30,C54&lt;40),"4",
AND(C54&gt;=40,C54&lt;50),"5")</f>
        <v>4</v>
      </c>
    </row>
    <row r="55" spans="1:4" x14ac:dyDescent="0.45">
      <c r="A55">
        <v>220</v>
      </c>
      <c r="B55" t="str" cm="1">
        <f t="array" ref="B55">_xlfn.IFS(OR(A55&gt;=348.75,A55&lt;11.25),"N",
AND(A55&gt;=11.25,A55&lt;33.75),"NNO",
AND(A55&gt;=33.75,A55&lt;56.25),"NO",
AND(A55&gt;=56.25,A55&lt;78.75),"ONO",
AND(A55&gt;=78.75,A55&lt;101.25),"O",
AND(A55&gt;=101.25,A55&lt;123.75),"OSO",
AND(A55&gt;=123.75,A55&lt;146.25),"SO",
AND(A55&gt;=146.25,A55&lt;168.75),"SSO",
AND(A55&gt;=168.75,A55&lt;191.25),"S",
AND(A55&gt;=191.25,A55&lt;213.75),"SSW",
AND(A55&gt;=213.75,A55&lt;236.25),"SW",
AND(A55&gt;=236.25,A55&lt;258.75),"WSW",
AND(A55&gt;=258.75,A55&lt;281.25),"W",
AND(A55&gt;=281.25,A55&lt;303.75),"WNW",
AND(A55&gt;=303.75,A55&lt;326.25),"NW",
AND(A55&gt;=326.25,A55&lt;348.75),"NNW")</f>
        <v>SW</v>
      </c>
      <c r="C55">
        <v>18.399999999999999</v>
      </c>
      <c r="D55" t="str" cm="1">
        <f t="array" ref="D55">_xlfn.IFS(
AND(C55&gt;=0,C55&lt;10),"1",
AND(C55&gt;=10,C55&lt;20),"2",
AND(C55&gt;=20,C55&lt;30),"3",
AND(C55&gt;=30,C55&lt;40),"4",
AND(C55&gt;=40,C55&lt;50),"5")</f>
        <v>2</v>
      </c>
    </row>
    <row r="56" spans="1:4" x14ac:dyDescent="0.45">
      <c r="A56">
        <v>212</v>
      </c>
      <c r="B56" t="str" cm="1">
        <f t="array" ref="B56">_xlfn.IFS(OR(A56&gt;=348.75,A56&lt;11.25),"N",
AND(A56&gt;=11.25,A56&lt;33.75),"NNO",
AND(A56&gt;=33.75,A56&lt;56.25),"NO",
AND(A56&gt;=56.25,A56&lt;78.75),"ONO",
AND(A56&gt;=78.75,A56&lt;101.25),"O",
AND(A56&gt;=101.25,A56&lt;123.75),"OSO",
AND(A56&gt;=123.75,A56&lt;146.25),"SO",
AND(A56&gt;=146.25,A56&lt;168.75),"SSO",
AND(A56&gt;=168.75,A56&lt;191.25),"S",
AND(A56&gt;=191.25,A56&lt;213.75),"SSW",
AND(A56&gt;=213.75,A56&lt;236.25),"SW",
AND(A56&gt;=236.25,A56&lt;258.75),"WSW",
AND(A56&gt;=258.75,A56&lt;281.25),"W",
AND(A56&gt;=281.25,A56&lt;303.75),"WNW",
AND(A56&gt;=303.75,A56&lt;326.25),"NW",
AND(A56&gt;=326.25,A56&lt;348.75),"NNW")</f>
        <v>SSW</v>
      </c>
      <c r="C56">
        <v>15.8</v>
      </c>
      <c r="D56" t="str" cm="1">
        <f t="array" ref="D56">_xlfn.IFS(
AND(C56&gt;=0,C56&lt;10),"1",
AND(C56&gt;=10,C56&lt;20),"2",
AND(C56&gt;=20,C56&lt;30),"3",
AND(C56&gt;=30,C56&lt;40),"4",
AND(C56&gt;=40,C56&lt;50),"5")</f>
        <v>2</v>
      </c>
    </row>
    <row r="57" spans="1:4" x14ac:dyDescent="0.45">
      <c r="A57">
        <v>178</v>
      </c>
      <c r="B57" t="str" cm="1">
        <f t="array" ref="B57">_xlfn.IFS(OR(A57&gt;=348.75,A57&lt;11.25),"N",
AND(A57&gt;=11.25,A57&lt;33.75),"NNO",
AND(A57&gt;=33.75,A57&lt;56.25),"NO",
AND(A57&gt;=56.25,A57&lt;78.75),"ONO",
AND(A57&gt;=78.75,A57&lt;101.25),"O",
AND(A57&gt;=101.25,A57&lt;123.75),"OSO",
AND(A57&gt;=123.75,A57&lt;146.25),"SO",
AND(A57&gt;=146.25,A57&lt;168.75),"SSO",
AND(A57&gt;=168.75,A57&lt;191.25),"S",
AND(A57&gt;=191.25,A57&lt;213.75),"SSW",
AND(A57&gt;=213.75,A57&lt;236.25),"SW",
AND(A57&gt;=236.25,A57&lt;258.75),"WSW",
AND(A57&gt;=258.75,A57&lt;281.25),"W",
AND(A57&gt;=281.25,A57&lt;303.75),"WNW",
AND(A57&gt;=303.75,A57&lt;326.25),"NW",
AND(A57&gt;=326.25,A57&lt;348.75),"NNW")</f>
        <v>S</v>
      </c>
      <c r="C57">
        <v>16.600000000000001</v>
      </c>
      <c r="D57" t="str" cm="1">
        <f t="array" ref="D57">_xlfn.IFS(
AND(C57&gt;=0,C57&lt;10),"1",
AND(C57&gt;=10,C57&lt;20),"2",
AND(C57&gt;=20,C57&lt;30),"3",
AND(C57&gt;=30,C57&lt;40),"4",
AND(C57&gt;=40,C57&lt;50),"5")</f>
        <v>2</v>
      </c>
    </row>
    <row r="58" spans="1:4" x14ac:dyDescent="0.45">
      <c r="A58">
        <v>100</v>
      </c>
      <c r="B58" t="str" cm="1">
        <f t="array" ref="B58">_xlfn.IFS(OR(A58&gt;=348.75,A58&lt;11.25),"N",
AND(A58&gt;=11.25,A58&lt;33.75),"NNO",
AND(A58&gt;=33.75,A58&lt;56.25),"NO",
AND(A58&gt;=56.25,A58&lt;78.75),"ONO",
AND(A58&gt;=78.75,A58&lt;101.25),"O",
AND(A58&gt;=101.25,A58&lt;123.75),"OSO",
AND(A58&gt;=123.75,A58&lt;146.25),"SO",
AND(A58&gt;=146.25,A58&lt;168.75),"SSO",
AND(A58&gt;=168.75,A58&lt;191.25),"S",
AND(A58&gt;=191.25,A58&lt;213.75),"SSW",
AND(A58&gt;=213.75,A58&lt;236.25),"SW",
AND(A58&gt;=236.25,A58&lt;258.75),"WSW",
AND(A58&gt;=258.75,A58&lt;281.25),"W",
AND(A58&gt;=281.25,A58&lt;303.75),"WNW",
AND(A58&gt;=303.75,A58&lt;326.25),"NW",
AND(A58&gt;=326.25,A58&lt;348.75),"NNW")</f>
        <v>O</v>
      </c>
      <c r="C58">
        <v>16.2</v>
      </c>
      <c r="D58" t="str" cm="1">
        <f t="array" ref="D58">_xlfn.IFS(
AND(C58&gt;=0,C58&lt;10),"1",
AND(C58&gt;=10,C58&lt;20),"2",
AND(C58&gt;=20,C58&lt;30),"3",
AND(C58&gt;=30,C58&lt;40),"4",
AND(C58&gt;=40,C58&lt;50),"5")</f>
        <v>2</v>
      </c>
    </row>
    <row r="59" spans="1:4" x14ac:dyDescent="0.45">
      <c r="A59">
        <v>44</v>
      </c>
      <c r="B59" t="str" cm="1">
        <f t="array" ref="B59">_xlfn.IFS(OR(A59&gt;=348.75,A59&lt;11.25),"N",
AND(A59&gt;=11.25,A59&lt;33.75),"NNO",
AND(A59&gt;=33.75,A59&lt;56.25),"NO",
AND(A59&gt;=56.25,A59&lt;78.75),"ONO",
AND(A59&gt;=78.75,A59&lt;101.25),"O",
AND(A59&gt;=101.25,A59&lt;123.75),"OSO",
AND(A59&gt;=123.75,A59&lt;146.25),"SO",
AND(A59&gt;=146.25,A59&lt;168.75),"SSO",
AND(A59&gt;=168.75,A59&lt;191.25),"S",
AND(A59&gt;=191.25,A59&lt;213.75),"SSW",
AND(A59&gt;=213.75,A59&lt;236.25),"SW",
AND(A59&gt;=236.25,A59&lt;258.75),"WSW",
AND(A59&gt;=258.75,A59&lt;281.25),"W",
AND(A59&gt;=281.25,A59&lt;303.75),"WNW",
AND(A59&gt;=303.75,A59&lt;326.25),"NW",
AND(A59&gt;=326.25,A59&lt;348.75),"NNW")</f>
        <v>NO</v>
      </c>
      <c r="C59">
        <v>17.600000000000001</v>
      </c>
      <c r="D59" t="str" cm="1">
        <f t="array" ref="D59">_xlfn.IFS(
AND(C59&gt;=0,C59&lt;10),"1",
AND(C59&gt;=10,C59&lt;20),"2",
AND(C59&gt;=20,C59&lt;30),"3",
AND(C59&gt;=30,C59&lt;40),"4",
AND(C59&gt;=40,C59&lt;50),"5")</f>
        <v>2</v>
      </c>
    </row>
    <row r="60" spans="1:4" x14ac:dyDescent="0.45">
      <c r="A60">
        <v>268</v>
      </c>
      <c r="B60" t="str" cm="1">
        <f t="array" ref="B60">_xlfn.IFS(OR(A60&gt;=348.75,A60&lt;11.25),"N",
AND(A60&gt;=11.25,A60&lt;33.75),"NNO",
AND(A60&gt;=33.75,A60&lt;56.25),"NO",
AND(A60&gt;=56.25,A60&lt;78.75),"ONO",
AND(A60&gt;=78.75,A60&lt;101.25),"O",
AND(A60&gt;=101.25,A60&lt;123.75),"OSO",
AND(A60&gt;=123.75,A60&lt;146.25),"SO",
AND(A60&gt;=146.25,A60&lt;168.75),"SSO",
AND(A60&gt;=168.75,A60&lt;191.25),"S",
AND(A60&gt;=191.25,A60&lt;213.75),"SSW",
AND(A60&gt;=213.75,A60&lt;236.25),"SW",
AND(A60&gt;=236.25,A60&lt;258.75),"WSW",
AND(A60&gt;=258.75,A60&lt;281.25),"W",
AND(A60&gt;=281.25,A60&lt;303.75),"WNW",
AND(A60&gt;=303.75,A60&lt;326.25),"NW",
AND(A60&gt;=326.25,A60&lt;348.75),"NNW")</f>
        <v>W</v>
      </c>
      <c r="C60">
        <v>5.4</v>
      </c>
      <c r="D60" t="str" cm="1">
        <f t="array" ref="D60">_xlfn.IFS(
AND(C60&gt;=0,C60&lt;10),"1",
AND(C60&gt;=10,C60&lt;20),"2",
AND(C60&gt;=20,C60&lt;30),"3",
AND(C60&gt;=30,C60&lt;40),"4",
AND(C60&gt;=40,C60&lt;50),"5")</f>
        <v>1</v>
      </c>
    </row>
    <row r="61" spans="1:4" x14ac:dyDescent="0.45">
      <c r="A61">
        <v>171</v>
      </c>
      <c r="B61" t="str" cm="1">
        <f t="array" ref="B61">_xlfn.IFS(OR(A61&gt;=348.75,A61&lt;11.25),"N",
AND(A61&gt;=11.25,A61&lt;33.75),"NNO",
AND(A61&gt;=33.75,A61&lt;56.25),"NO",
AND(A61&gt;=56.25,A61&lt;78.75),"ONO",
AND(A61&gt;=78.75,A61&lt;101.25),"O",
AND(A61&gt;=101.25,A61&lt;123.75),"OSO",
AND(A61&gt;=123.75,A61&lt;146.25),"SO",
AND(A61&gt;=146.25,A61&lt;168.75),"SSO",
AND(A61&gt;=168.75,A61&lt;191.25),"S",
AND(A61&gt;=191.25,A61&lt;213.75),"SSW",
AND(A61&gt;=213.75,A61&lt;236.25),"SW",
AND(A61&gt;=236.25,A61&lt;258.75),"WSW",
AND(A61&gt;=258.75,A61&lt;281.25),"W",
AND(A61&gt;=281.25,A61&lt;303.75),"WNW",
AND(A61&gt;=303.75,A61&lt;326.25),"NW",
AND(A61&gt;=326.25,A61&lt;348.75),"NNW")</f>
        <v>S</v>
      </c>
      <c r="C61">
        <v>5.4</v>
      </c>
      <c r="D61" t="str" cm="1">
        <f t="array" ref="D61">_xlfn.IFS(
AND(C61&gt;=0,C61&lt;10),"1",
AND(C61&gt;=10,C61&lt;20),"2",
AND(C61&gt;=20,C61&lt;30),"3",
AND(C61&gt;=30,C61&lt;40),"4",
AND(C61&gt;=40,C61&lt;50),"5")</f>
        <v>1</v>
      </c>
    </row>
    <row r="62" spans="1:4" x14ac:dyDescent="0.45">
      <c r="A62">
        <v>199</v>
      </c>
      <c r="B62" t="str" cm="1">
        <f t="array" ref="B62">_xlfn.IFS(OR(A62&gt;=348.75,A62&lt;11.25),"N",
AND(A62&gt;=11.25,A62&lt;33.75),"NNO",
AND(A62&gt;=33.75,A62&lt;56.25),"NO",
AND(A62&gt;=56.25,A62&lt;78.75),"ONO",
AND(A62&gt;=78.75,A62&lt;101.25),"O",
AND(A62&gt;=101.25,A62&lt;123.75),"OSO",
AND(A62&gt;=123.75,A62&lt;146.25),"SO",
AND(A62&gt;=146.25,A62&lt;168.75),"SSO",
AND(A62&gt;=168.75,A62&lt;191.25),"S",
AND(A62&gt;=191.25,A62&lt;213.75),"SSW",
AND(A62&gt;=213.75,A62&lt;236.25),"SW",
AND(A62&gt;=236.25,A62&lt;258.75),"WSW",
AND(A62&gt;=258.75,A62&lt;281.25),"W",
AND(A62&gt;=281.25,A62&lt;303.75),"WNW",
AND(A62&gt;=303.75,A62&lt;326.25),"NW",
AND(A62&gt;=326.25,A62&lt;348.75),"NNW")</f>
        <v>SSW</v>
      </c>
      <c r="C62">
        <v>15.1</v>
      </c>
      <c r="D62" t="str" cm="1">
        <f t="array" ref="D62">_xlfn.IFS(
AND(C62&gt;=0,C62&lt;10),"1",
AND(C62&gt;=10,C62&lt;20),"2",
AND(C62&gt;=20,C62&lt;30),"3",
AND(C62&gt;=30,C62&lt;40),"4",
AND(C62&gt;=40,C62&lt;50),"5")</f>
        <v>2</v>
      </c>
    </row>
    <row r="63" spans="1:4" x14ac:dyDescent="0.45">
      <c r="A63">
        <v>143</v>
      </c>
      <c r="B63" t="str" cm="1">
        <f t="array" ref="B63">_xlfn.IFS(OR(A63&gt;=348.75,A63&lt;11.25),"N",
AND(A63&gt;=11.25,A63&lt;33.75),"NNO",
AND(A63&gt;=33.75,A63&lt;56.25),"NO",
AND(A63&gt;=56.25,A63&lt;78.75),"ONO",
AND(A63&gt;=78.75,A63&lt;101.25),"O",
AND(A63&gt;=101.25,A63&lt;123.75),"OSO",
AND(A63&gt;=123.75,A63&lt;146.25),"SO",
AND(A63&gt;=146.25,A63&lt;168.75),"SSO",
AND(A63&gt;=168.75,A63&lt;191.25),"S",
AND(A63&gt;=191.25,A63&lt;213.75),"SSW",
AND(A63&gt;=213.75,A63&lt;236.25),"SW",
AND(A63&gt;=236.25,A63&lt;258.75),"WSW",
AND(A63&gt;=258.75,A63&lt;281.25),"W",
AND(A63&gt;=281.25,A63&lt;303.75),"WNW",
AND(A63&gt;=303.75,A63&lt;326.25),"NW",
AND(A63&gt;=326.25,A63&lt;348.75),"NNW")</f>
        <v>SO</v>
      </c>
      <c r="C63">
        <v>11.5</v>
      </c>
      <c r="D63" t="str" cm="1">
        <f t="array" ref="D63">_xlfn.IFS(
AND(C63&gt;=0,C63&lt;10),"1",
AND(C63&gt;=10,C63&lt;20),"2",
AND(C63&gt;=20,C63&lt;30),"3",
AND(C63&gt;=30,C63&lt;40),"4",
AND(C63&gt;=40,C63&lt;50),"5")</f>
        <v>2</v>
      </c>
    </row>
    <row r="64" spans="1:4" x14ac:dyDescent="0.45">
      <c r="A64">
        <v>31</v>
      </c>
      <c r="B64" t="str" cm="1">
        <f t="array" ref="B64">_xlfn.IFS(OR(A64&gt;=348.75,A64&lt;11.25),"N",
AND(A64&gt;=11.25,A64&lt;33.75),"NNO",
AND(A64&gt;=33.75,A64&lt;56.25),"NO",
AND(A64&gt;=56.25,A64&lt;78.75),"ONO",
AND(A64&gt;=78.75,A64&lt;101.25),"O",
AND(A64&gt;=101.25,A64&lt;123.75),"OSO",
AND(A64&gt;=123.75,A64&lt;146.25),"SO",
AND(A64&gt;=146.25,A64&lt;168.75),"SSO",
AND(A64&gt;=168.75,A64&lt;191.25),"S",
AND(A64&gt;=191.25,A64&lt;213.75),"SSW",
AND(A64&gt;=213.75,A64&lt;236.25),"SW",
AND(A64&gt;=236.25,A64&lt;258.75),"WSW",
AND(A64&gt;=258.75,A64&lt;281.25),"W",
AND(A64&gt;=281.25,A64&lt;303.75),"WNW",
AND(A64&gt;=303.75,A64&lt;326.25),"NW",
AND(A64&gt;=326.25,A64&lt;348.75),"NNW")</f>
        <v>NNO</v>
      </c>
      <c r="C64">
        <v>11.9</v>
      </c>
      <c r="D64" t="str" cm="1">
        <f t="array" ref="D64">_xlfn.IFS(
AND(C64&gt;=0,C64&lt;10),"1",
AND(C64&gt;=10,C64&lt;20),"2",
AND(C64&gt;=20,C64&lt;30),"3",
AND(C64&gt;=30,C64&lt;40),"4",
AND(C64&gt;=40,C64&lt;50),"5")</f>
        <v>2</v>
      </c>
    </row>
    <row r="65" spans="1:4" x14ac:dyDescent="0.45">
      <c r="A65">
        <v>265</v>
      </c>
      <c r="B65" t="str" cm="1">
        <f t="array" ref="B65">_xlfn.IFS(OR(A65&gt;=348.75,A65&lt;11.25),"N",
AND(A65&gt;=11.25,A65&lt;33.75),"NNO",
AND(A65&gt;=33.75,A65&lt;56.25),"NO",
AND(A65&gt;=56.25,A65&lt;78.75),"ONO",
AND(A65&gt;=78.75,A65&lt;101.25),"O",
AND(A65&gt;=101.25,A65&lt;123.75),"OSO",
AND(A65&gt;=123.75,A65&lt;146.25),"SO",
AND(A65&gt;=146.25,A65&lt;168.75),"SSO",
AND(A65&gt;=168.75,A65&lt;191.25),"S",
AND(A65&gt;=191.25,A65&lt;213.75),"SSW",
AND(A65&gt;=213.75,A65&lt;236.25),"SW",
AND(A65&gt;=236.25,A65&lt;258.75),"WSW",
AND(A65&gt;=258.75,A65&lt;281.25),"W",
AND(A65&gt;=281.25,A65&lt;303.75),"WNW",
AND(A65&gt;=303.75,A65&lt;326.25),"NW",
AND(A65&gt;=326.25,A65&lt;348.75),"NNW")</f>
        <v>W</v>
      </c>
      <c r="C65">
        <v>7.9</v>
      </c>
      <c r="D65" t="str" cm="1">
        <f t="array" ref="D65">_xlfn.IFS(
AND(C65&gt;=0,C65&lt;10),"1",
AND(C65&gt;=10,C65&lt;20),"2",
AND(C65&gt;=20,C65&lt;30),"3",
AND(C65&gt;=30,C65&lt;40),"4",
AND(C65&gt;=40,C65&lt;50),"5")</f>
        <v>1</v>
      </c>
    </row>
    <row r="66" spans="1:4" x14ac:dyDescent="0.45">
      <c r="A66">
        <v>219</v>
      </c>
      <c r="B66" t="str" cm="1">
        <f t="array" ref="B66">_xlfn.IFS(OR(A66&gt;=348.75,A66&lt;11.25),"N",
AND(A66&gt;=11.25,A66&lt;33.75),"NNO",
AND(A66&gt;=33.75,A66&lt;56.25),"NO",
AND(A66&gt;=56.25,A66&lt;78.75),"ONO",
AND(A66&gt;=78.75,A66&lt;101.25),"O",
AND(A66&gt;=101.25,A66&lt;123.75),"OSO",
AND(A66&gt;=123.75,A66&lt;146.25),"SO",
AND(A66&gt;=146.25,A66&lt;168.75),"SSO",
AND(A66&gt;=168.75,A66&lt;191.25),"S",
AND(A66&gt;=191.25,A66&lt;213.75),"SSW",
AND(A66&gt;=213.75,A66&lt;236.25),"SW",
AND(A66&gt;=236.25,A66&lt;258.75),"WSW",
AND(A66&gt;=258.75,A66&lt;281.25),"W",
AND(A66&gt;=281.25,A66&lt;303.75),"WNW",
AND(A66&gt;=303.75,A66&lt;326.25),"NW",
AND(A66&gt;=326.25,A66&lt;348.75),"NNW")</f>
        <v>SW</v>
      </c>
      <c r="C66">
        <v>7.9</v>
      </c>
      <c r="D66" t="str" cm="1">
        <f t="array" ref="D66">_xlfn.IFS(
AND(C66&gt;=0,C66&lt;10),"1",
AND(C66&gt;=10,C66&lt;20),"2",
AND(C66&gt;=20,C66&lt;30),"3",
AND(C66&gt;=30,C66&lt;40),"4",
AND(C66&gt;=40,C66&lt;50),"5")</f>
        <v>1</v>
      </c>
    </row>
    <row r="67" spans="1:4" x14ac:dyDescent="0.45">
      <c r="A67">
        <v>277</v>
      </c>
      <c r="B67" t="str" cm="1">
        <f t="array" ref="B67">_xlfn.IFS(OR(A67&gt;=348.75,A67&lt;11.25),"N",
AND(A67&gt;=11.25,A67&lt;33.75),"NNO",
AND(A67&gt;=33.75,A67&lt;56.25),"NO",
AND(A67&gt;=56.25,A67&lt;78.75),"ONO",
AND(A67&gt;=78.75,A67&lt;101.25),"O",
AND(A67&gt;=101.25,A67&lt;123.75),"OSO",
AND(A67&gt;=123.75,A67&lt;146.25),"SO",
AND(A67&gt;=146.25,A67&lt;168.75),"SSO",
AND(A67&gt;=168.75,A67&lt;191.25),"S",
AND(A67&gt;=191.25,A67&lt;213.75),"SSW",
AND(A67&gt;=213.75,A67&lt;236.25),"SW",
AND(A67&gt;=236.25,A67&lt;258.75),"WSW",
AND(A67&gt;=258.75,A67&lt;281.25),"W",
AND(A67&gt;=281.25,A67&lt;303.75),"WNW",
AND(A67&gt;=303.75,A67&lt;326.25),"NW",
AND(A67&gt;=326.25,A67&lt;348.75),"NNW")</f>
        <v>W</v>
      </c>
      <c r="C67">
        <v>4.3</v>
      </c>
      <c r="D67" t="str" cm="1">
        <f t="array" ref="D67">_xlfn.IFS(
AND(C67&gt;=0,C67&lt;10),"1",
AND(C67&gt;=10,C67&lt;20),"2",
AND(C67&gt;=20,C67&lt;30),"3",
AND(C67&gt;=30,C67&lt;40),"4",
AND(C67&gt;=40,C67&lt;50),"5")</f>
        <v>1</v>
      </c>
    </row>
    <row r="68" spans="1:4" x14ac:dyDescent="0.45">
      <c r="A68">
        <v>74</v>
      </c>
      <c r="B68" t="str" cm="1">
        <f t="array" ref="B68">_xlfn.IFS(OR(A68&gt;=348.75,A68&lt;11.25),"N",
AND(A68&gt;=11.25,A68&lt;33.75),"NNO",
AND(A68&gt;=33.75,A68&lt;56.25),"NO",
AND(A68&gt;=56.25,A68&lt;78.75),"ONO",
AND(A68&gt;=78.75,A68&lt;101.25),"O",
AND(A68&gt;=101.25,A68&lt;123.75),"OSO",
AND(A68&gt;=123.75,A68&lt;146.25),"SO",
AND(A68&gt;=146.25,A68&lt;168.75),"SSO",
AND(A68&gt;=168.75,A68&lt;191.25),"S",
AND(A68&gt;=191.25,A68&lt;213.75),"SSW",
AND(A68&gt;=213.75,A68&lt;236.25),"SW",
AND(A68&gt;=236.25,A68&lt;258.75),"WSW",
AND(A68&gt;=258.75,A68&lt;281.25),"W",
AND(A68&gt;=281.25,A68&lt;303.75),"WNW",
AND(A68&gt;=303.75,A68&lt;326.25),"NW",
AND(A68&gt;=326.25,A68&lt;348.75),"NNW")</f>
        <v>ONO</v>
      </c>
      <c r="C68">
        <v>16.2</v>
      </c>
      <c r="D68" t="str" cm="1">
        <f t="array" ref="D68">_xlfn.IFS(
AND(C68&gt;=0,C68&lt;10),"1",
AND(C68&gt;=10,C68&lt;20),"2",
AND(C68&gt;=20,C68&lt;30),"3",
AND(C68&gt;=30,C68&lt;40),"4",
AND(C68&gt;=40,C68&lt;50),"5")</f>
        <v>2</v>
      </c>
    </row>
    <row r="69" spans="1:4" x14ac:dyDescent="0.45">
      <c r="A69">
        <v>83</v>
      </c>
      <c r="B69" t="str" cm="1">
        <f t="array" ref="B69">_xlfn.IFS(OR(A69&gt;=348.75,A69&lt;11.25),"N",
AND(A69&gt;=11.25,A69&lt;33.75),"NNO",
AND(A69&gt;=33.75,A69&lt;56.25),"NO",
AND(A69&gt;=56.25,A69&lt;78.75),"ONO",
AND(A69&gt;=78.75,A69&lt;101.25),"O",
AND(A69&gt;=101.25,A69&lt;123.75),"OSO",
AND(A69&gt;=123.75,A69&lt;146.25),"SO",
AND(A69&gt;=146.25,A69&lt;168.75),"SSO",
AND(A69&gt;=168.75,A69&lt;191.25),"S",
AND(A69&gt;=191.25,A69&lt;213.75),"SSW",
AND(A69&gt;=213.75,A69&lt;236.25),"SW",
AND(A69&gt;=236.25,A69&lt;258.75),"WSW",
AND(A69&gt;=258.75,A69&lt;281.25),"W",
AND(A69&gt;=281.25,A69&lt;303.75),"WNW",
AND(A69&gt;=303.75,A69&lt;326.25),"NW",
AND(A69&gt;=326.25,A69&lt;348.75),"NNW")</f>
        <v>O</v>
      </c>
      <c r="C69">
        <v>19.8</v>
      </c>
      <c r="D69" t="str" cm="1">
        <f t="array" ref="D69">_xlfn.IFS(
AND(C69&gt;=0,C69&lt;10),"1",
AND(C69&gt;=10,C69&lt;20),"2",
AND(C69&gt;=20,C69&lt;30),"3",
AND(C69&gt;=30,C69&lt;40),"4",
AND(C69&gt;=40,C69&lt;50),"5")</f>
        <v>2</v>
      </c>
    </row>
    <row r="70" spans="1:4" x14ac:dyDescent="0.45">
      <c r="A70">
        <v>79</v>
      </c>
      <c r="B70" t="str" cm="1">
        <f t="array" ref="B70">_xlfn.IFS(OR(A70&gt;=348.75,A70&lt;11.25),"N",
AND(A70&gt;=11.25,A70&lt;33.75),"NNO",
AND(A70&gt;=33.75,A70&lt;56.25),"NO",
AND(A70&gt;=56.25,A70&lt;78.75),"ONO",
AND(A70&gt;=78.75,A70&lt;101.25),"O",
AND(A70&gt;=101.25,A70&lt;123.75),"OSO",
AND(A70&gt;=123.75,A70&lt;146.25),"SO",
AND(A70&gt;=146.25,A70&lt;168.75),"SSO",
AND(A70&gt;=168.75,A70&lt;191.25),"S",
AND(A70&gt;=191.25,A70&lt;213.75),"SSW",
AND(A70&gt;=213.75,A70&lt;236.25),"SW",
AND(A70&gt;=236.25,A70&lt;258.75),"WSW",
AND(A70&gt;=258.75,A70&lt;281.25),"W",
AND(A70&gt;=281.25,A70&lt;303.75),"WNW",
AND(A70&gt;=303.75,A70&lt;326.25),"NW",
AND(A70&gt;=326.25,A70&lt;348.75),"NNW")</f>
        <v>O</v>
      </c>
      <c r="C70">
        <v>15.8</v>
      </c>
      <c r="D70" t="str" cm="1">
        <f t="array" ref="D70">_xlfn.IFS(
AND(C70&gt;=0,C70&lt;10),"1",
AND(C70&gt;=10,C70&lt;20),"2",
AND(C70&gt;=20,C70&lt;30),"3",
AND(C70&gt;=30,C70&lt;40),"4",
AND(C70&gt;=40,C70&lt;50),"5")</f>
        <v>2</v>
      </c>
    </row>
    <row r="71" spans="1:4" x14ac:dyDescent="0.45">
      <c r="A71">
        <v>75</v>
      </c>
      <c r="B71" t="str" cm="1">
        <f t="array" ref="B71">_xlfn.IFS(OR(A71&gt;=348.75,A71&lt;11.25),"N",
AND(A71&gt;=11.25,A71&lt;33.75),"NNO",
AND(A71&gt;=33.75,A71&lt;56.25),"NO",
AND(A71&gt;=56.25,A71&lt;78.75),"ONO",
AND(A71&gt;=78.75,A71&lt;101.25),"O",
AND(A71&gt;=101.25,A71&lt;123.75),"OSO",
AND(A71&gt;=123.75,A71&lt;146.25),"SO",
AND(A71&gt;=146.25,A71&lt;168.75),"SSO",
AND(A71&gt;=168.75,A71&lt;191.25),"S",
AND(A71&gt;=191.25,A71&lt;213.75),"SSW",
AND(A71&gt;=213.75,A71&lt;236.25),"SW",
AND(A71&gt;=236.25,A71&lt;258.75),"WSW",
AND(A71&gt;=258.75,A71&lt;281.25),"W",
AND(A71&gt;=281.25,A71&lt;303.75),"WNW",
AND(A71&gt;=303.75,A71&lt;326.25),"NW",
AND(A71&gt;=326.25,A71&lt;348.75),"NNW")</f>
        <v>ONO</v>
      </c>
      <c r="C71">
        <v>15.1</v>
      </c>
      <c r="D71" t="str" cm="1">
        <f t="array" ref="D71">_xlfn.IFS(
AND(C71&gt;=0,C71&lt;10),"1",
AND(C71&gt;=10,C71&lt;20),"2",
AND(C71&gt;=20,C71&lt;30),"3",
AND(C71&gt;=30,C71&lt;40),"4",
AND(C71&gt;=40,C71&lt;50),"5")</f>
        <v>2</v>
      </c>
    </row>
    <row r="72" spans="1:4" x14ac:dyDescent="0.45">
      <c r="A72">
        <v>239</v>
      </c>
      <c r="B72" t="str" cm="1">
        <f t="array" ref="B72">_xlfn.IFS(OR(A72&gt;=348.75,A72&lt;11.25),"N",
AND(A72&gt;=11.25,A72&lt;33.75),"NNO",
AND(A72&gt;=33.75,A72&lt;56.25),"NO",
AND(A72&gt;=56.25,A72&lt;78.75),"ONO",
AND(A72&gt;=78.75,A72&lt;101.25),"O",
AND(A72&gt;=101.25,A72&lt;123.75),"OSO",
AND(A72&gt;=123.75,A72&lt;146.25),"SO",
AND(A72&gt;=146.25,A72&lt;168.75),"SSO",
AND(A72&gt;=168.75,A72&lt;191.25),"S",
AND(A72&gt;=191.25,A72&lt;213.75),"SSW",
AND(A72&gt;=213.75,A72&lt;236.25),"SW",
AND(A72&gt;=236.25,A72&lt;258.75),"WSW",
AND(A72&gt;=258.75,A72&lt;281.25),"W",
AND(A72&gt;=281.25,A72&lt;303.75),"WNW",
AND(A72&gt;=303.75,A72&lt;326.25),"NW",
AND(A72&gt;=326.25,A72&lt;348.75),"NNW")</f>
        <v>WSW</v>
      </c>
      <c r="C72">
        <v>17.3</v>
      </c>
      <c r="D72" t="str" cm="1">
        <f t="array" ref="D72">_xlfn.IFS(
AND(C72&gt;=0,C72&lt;10),"1",
AND(C72&gt;=10,C72&lt;20),"2",
AND(C72&gt;=20,C72&lt;30),"3",
AND(C72&gt;=30,C72&lt;40),"4",
AND(C72&gt;=40,C72&lt;50),"5")</f>
        <v>2</v>
      </c>
    </row>
    <row r="73" spans="1:4" x14ac:dyDescent="0.45">
      <c r="A73">
        <v>241</v>
      </c>
      <c r="B73" t="str" cm="1">
        <f t="array" ref="B73">_xlfn.IFS(OR(A73&gt;=348.75,A73&lt;11.25),"N",
AND(A73&gt;=11.25,A73&lt;33.75),"NNO",
AND(A73&gt;=33.75,A73&lt;56.25),"NO",
AND(A73&gt;=56.25,A73&lt;78.75),"ONO",
AND(A73&gt;=78.75,A73&lt;101.25),"O",
AND(A73&gt;=101.25,A73&lt;123.75),"OSO",
AND(A73&gt;=123.75,A73&lt;146.25),"SO",
AND(A73&gt;=146.25,A73&lt;168.75),"SSO",
AND(A73&gt;=168.75,A73&lt;191.25),"S",
AND(A73&gt;=191.25,A73&lt;213.75),"SSW",
AND(A73&gt;=213.75,A73&lt;236.25),"SW",
AND(A73&gt;=236.25,A73&lt;258.75),"WSW",
AND(A73&gt;=258.75,A73&lt;281.25),"W",
AND(A73&gt;=281.25,A73&lt;303.75),"WNW",
AND(A73&gt;=303.75,A73&lt;326.25),"NW",
AND(A73&gt;=326.25,A73&lt;348.75),"NNW")</f>
        <v>WSW</v>
      </c>
      <c r="C73">
        <v>15.5</v>
      </c>
      <c r="D73" t="str" cm="1">
        <f t="array" ref="D73">_xlfn.IFS(
AND(C73&gt;=0,C73&lt;10),"1",
AND(C73&gt;=10,C73&lt;20),"2",
AND(C73&gt;=20,C73&lt;30),"3",
AND(C73&gt;=30,C73&lt;40),"4",
AND(C73&gt;=40,C73&lt;50),"5")</f>
        <v>2</v>
      </c>
    </row>
    <row r="74" spans="1:4" x14ac:dyDescent="0.45">
      <c r="A74">
        <v>259</v>
      </c>
      <c r="B74" t="str" cm="1">
        <f t="array" ref="B74">_xlfn.IFS(OR(A74&gt;=348.75,A74&lt;11.25),"N",
AND(A74&gt;=11.25,A74&lt;33.75),"NNO",
AND(A74&gt;=33.75,A74&lt;56.25),"NO",
AND(A74&gt;=56.25,A74&lt;78.75),"ONO",
AND(A74&gt;=78.75,A74&lt;101.25),"O",
AND(A74&gt;=101.25,A74&lt;123.75),"OSO",
AND(A74&gt;=123.75,A74&lt;146.25),"SO",
AND(A74&gt;=146.25,A74&lt;168.75),"SSO",
AND(A74&gt;=168.75,A74&lt;191.25),"S",
AND(A74&gt;=191.25,A74&lt;213.75),"SSW",
AND(A74&gt;=213.75,A74&lt;236.25),"SW",
AND(A74&gt;=236.25,A74&lt;258.75),"WSW",
AND(A74&gt;=258.75,A74&lt;281.25),"W",
AND(A74&gt;=281.25,A74&lt;303.75),"WNW",
AND(A74&gt;=303.75,A74&lt;326.25),"NW",
AND(A74&gt;=326.25,A74&lt;348.75),"NNW")</f>
        <v>W</v>
      </c>
      <c r="C74">
        <v>11.9</v>
      </c>
      <c r="D74" t="str" cm="1">
        <f t="array" ref="D74">_xlfn.IFS(
AND(C74&gt;=0,C74&lt;10),"1",
AND(C74&gt;=10,C74&lt;20),"2",
AND(C74&gt;=20,C74&lt;30),"3",
AND(C74&gt;=30,C74&lt;40),"4",
AND(C74&gt;=40,C74&lt;50),"5")</f>
        <v>2</v>
      </c>
    </row>
    <row r="75" spans="1:4" x14ac:dyDescent="0.45">
      <c r="A75">
        <v>160</v>
      </c>
      <c r="B75" t="str" cm="1">
        <f t="array" ref="B75">_xlfn.IFS(OR(A75&gt;=348.75,A75&lt;11.25),"N",
AND(A75&gt;=11.25,A75&lt;33.75),"NNO",
AND(A75&gt;=33.75,A75&lt;56.25),"NO",
AND(A75&gt;=56.25,A75&lt;78.75),"ONO",
AND(A75&gt;=78.75,A75&lt;101.25),"O",
AND(A75&gt;=101.25,A75&lt;123.75),"OSO",
AND(A75&gt;=123.75,A75&lt;146.25),"SO",
AND(A75&gt;=146.25,A75&lt;168.75),"SSO",
AND(A75&gt;=168.75,A75&lt;191.25),"S",
AND(A75&gt;=191.25,A75&lt;213.75),"SSW",
AND(A75&gt;=213.75,A75&lt;236.25),"SW",
AND(A75&gt;=236.25,A75&lt;258.75),"WSW",
AND(A75&gt;=258.75,A75&lt;281.25),"W",
AND(A75&gt;=281.25,A75&lt;303.75),"WNW",
AND(A75&gt;=303.75,A75&lt;326.25),"NW",
AND(A75&gt;=326.25,A75&lt;348.75),"NNW")</f>
        <v>SSO</v>
      </c>
      <c r="C75">
        <v>7.2</v>
      </c>
      <c r="D75" t="str" cm="1">
        <f t="array" ref="D75">_xlfn.IFS(
AND(C75&gt;=0,C75&lt;10),"1",
AND(C75&gt;=10,C75&lt;20),"2",
AND(C75&gt;=20,C75&lt;30),"3",
AND(C75&gt;=30,C75&lt;40),"4",
AND(C75&gt;=40,C75&lt;50),"5")</f>
        <v>1</v>
      </c>
    </row>
    <row r="76" spans="1:4" x14ac:dyDescent="0.45">
      <c r="A76">
        <v>225</v>
      </c>
      <c r="B76" t="str" cm="1">
        <f t="array" ref="B76">_xlfn.IFS(OR(A76&gt;=348.75,A76&lt;11.25),"N",
AND(A76&gt;=11.25,A76&lt;33.75),"NNO",
AND(A76&gt;=33.75,A76&lt;56.25),"NO",
AND(A76&gt;=56.25,A76&lt;78.75),"ONO",
AND(A76&gt;=78.75,A76&lt;101.25),"O",
AND(A76&gt;=101.25,A76&lt;123.75),"OSO",
AND(A76&gt;=123.75,A76&lt;146.25),"SO",
AND(A76&gt;=146.25,A76&lt;168.75),"SSO",
AND(A76&gt;=168.75,A76&lt;191.25),"S",
AND(A76&gt;=191.25,A76&lt;213.75),"SSW",
AND(A76&gt;=213.75,A76&lt;236.25),"SW",
AND(A76&gt;=236.25,A76&lt;258.75),"WSW",
AND(A76&gt;=258.75,A76&lt;281.25),"W",
AND(A76&gt;=281.25,A76&lt;303.75),"WNW",
AND(A76&gt;=303.75,A76&lt;326.25),"NW",
AND(A76&gt;=326.25,A76&lt;348.75),"NNW")</f>
        <v>SW</v>
      </c>
      <c r="C76">
        <v>19.399999999999999</v>
      </c>
      <c r="D76" t="str" cm="1">
        <f t="array" ref="D76">_xlfn.IFS(
AND(C76&gt;=0,C76&lt;10),"1",
AND(C76&gt;=10,C76&lt;20),"2",
AND(C76&gt;=20,C76&lt;30),"3",
AND(C76&gt;=30,C76&lt;40),"4",
AND(C76&gt;=40,C76&lt;50),"5")</f>
        <v>2</v>
      </c>
    </row>
    <row r="77" spans="1:4" x14ac:dyDescent="0.45">
      <c r="A77">
        <v>267</v>
      </c>
      <c r="B77" t="str" cm="1">
        <f t="array" ref="B77">_xlfn.IFS(OR(A77&gt;=348.75,A77&lt;11.25),"N",
AND(A77&gt;=11.25,A77&lt;33.75),"NNO",
AND(A77&gt;=33.75,A77&lt;56.25),"NO",
AND(A77&gt;=56.25,A77&lt;78.75),"ONO",
AND(A77&gt;=78.75,A77&lt;101.25),"O",
AND(A77&gt;=101.25,A77&lt;123.75),"OSO",
AND(A77&gt;=123.75,A77&lt;146.25),"SO",
AND(A77&gt;=146.25,A77&lt;168.75),"SSO",
AND(A77&gt;=168.75,A77&lt;191.25),"S",
AND(A77&gt;=191.25,A77&lt;213.75),"SSW",
AND(A77&gt;=213.75,A77&lt;236.25),"SW",
AND(A77&gt;=236.25,A77&lt;258.75),"WSW",
AND(A77&gt;=258.75,A77&lt;281.25),"W",
AND(A77&gt;=281.25,A77&lt;303.75),"WNW",
AND(A77&gt;=303.75,A77&lt;326.25),"NW",
AND(A77&gt;=326.25,A77&lt;348.75),"NNW")</f>
        <v>W</v>
      </c>
      <c r="C77">
        <v>15.8</v>
      </c>
      <c r="D77" t="str" cm="1">
        <f t="array" ref="D77">_xlfn.IFS(
AND(C77&gt;=0,C77&lt;10),"1",
AND(C77&gt;=10,C77&lt;20),"2",
AND(C77&gt;=20,C77&lt;30),"3",
AND(C77&gt;=30,C77&lt;40),"4",
AND(C77&gt;=40,C77&lt;50),"5")</f>
        <v>2</v>
      </c>
    </row>
    <row r="78" spans="1:4" x14ac:dyDescent="0.45">
      <c r="A78">
        <v>124</v>
      </c>
      <c r="B78" t="str" cm="1">
        <f t="array" ref="B78">_xlfn.IFS(OR(A78&gt;=348.75,A78&lt;11.25),"N",
AND(A78&gt;=11.25,A78&lt;33.75),"NNO",
AND(A78&gt;=33.75,A78&lt;56.25),"NO",
AND(A78&gt;=56.25,A78&lt;78.75),"ONO",
AND(A78&gt;=78.75,A78&lt;101.25),"O",
AND(A78&gt;=101.25,A78&lt;123.75),"OSO",
AND(A78&gt;=123.75,A78&lt;146.25),"SO",
AND(A78&gt;=146.25,A78&lt;168.75),"SSO",
AND(A78&gt;=168.75,A78&lt;191.25),"S",
AND(A78&gt;=191.25,A78&lt;213.75),"SSW",
AND(A78&gt;=213.75,A78&lt;236.25),"SW",
AND(A78&gt;=236.25,A78&lt;258.75),"WSW",
AND(A78&gt;=258.75,A78&lt;281.25),"W",
AND(A78&gt;=281.25,A78&lt;303.75),"WNW",
AND(A78&gt;=303.75,A78&lt;326.25),"NW",
AND(A78&gt;=326.25,A78&lt;348.75),"NNW")</f>
        <v>SO</v>
      </c>
      <c r="C78">
        <v>6.5</v>
      </c>
      <c r="D78" t="str" cm="1">
        <f t="array" ref="D78">_xlfn.IFS(
AND(C78&gt;=0,C78&lt;10),"1",
AND(C78&gt;=10,C78&lt;20),"2",
AND(C78&gt;=20,C78&lt;30),"3",
AND(C78&gt;=30,C78&lt;40),"4",
AND(C78&gt;=40,C78&lt;50),"5")</f>
        <v>1</v>
      </c>
    </row>
    <row r="79" spans="1:4" x14ac:dyDescent="0.45">
      <c r="A79">
        <v>146</v>
      </c>
      <c r="B79" t="str" cm="1">
        <f t="array" ref="B79">_xlfn.IFS(OR(A79&gt;=348.75,A79&lt;11.25),"N",
AND(A79&gt;=11.25,A79&lt;33.75),"NNO",
AND(A79&gt;=33.75,A79&lt;56.25),"NO",
AND(A79&gt;=56.25,A79&lt;78.75),"ONO",
AND(A79&gt;=78.75,A79&lt;101.25),"O",
AND(A79&gt;=101.25,A79&lt;123.75),"OSO",
AND(A79&gt;=123.75,A79&lt;146.25),"SO",
AND(A79&gt;=146.25,A79&lt;168.75),"SSO",
AND(A79&gt;=168.75,A79&lt;191.25),"S",
AND(A79&gt;=191.25,A79&lt;213.75),"SSW",
AND(A79&gt;=213.75,A79&lt;236.25),"SW",
AND(A79&gt;=236.25,A79&lt;258.75),"WSW",
AND(A79&gt;=258.75,A79&lt;281.25),"W",
AND(A79&gt;=281.25,A79&lt;303.75),"WNW",
AND(A79&gt;=303.75,A79&lt;326.25),"NW",
AND(A79&gt;=326.25,A79&lt;348.75),"NNW")</f>
        <v>SO</v>
      </c>
      <c r="C79">
        <v>6.5</v>
      </c>
      <c r="D79" t="str" cm="1">
        <f t="array" ref="D79">_xlfn.IFS(
AND(C79&gt;=0,C79&lt;10),"1",
AND(C79&gt;=10,C79&lt;20),"2",
AND(C79&gt;=20,C79&lt;30),"3",
AND(C79&gt;=30,C79&lt;40),"4",
AND(C79&gt;=40,C79&lt;50),"5")</f>
        <v>1</v>
      </c>
    </row>
    <row r="80" spans="1:4" x14ac:dyDescent="0.45">
      <c r="A80">
        <v>127</v>
      </c>
      <c r="B80" t="str" cm="1">
        <f t="array" ref="B80">_xlfn.IFS(OR(A80&gt;=348.75,A80&lt;11.25),"N",
AND(A80&gt;=11.25,A80&lt;33.75),"NNO",
AND(A80&gt;=33.75,A80&lt;56.25),"NO",
AND(A80&gt;=56.25,A80&lt;78.75),"ONO",
AND(A80&gt;=78.75,A80&lt;101.25),"O",
AND(A80&gt;=101.25,A80&lt;123.75),"OSO",
AND(A80&gt;=123.75,A80&lt;146.25),"SO",
AND(A80&gt;=146.25,A80&lt;168.75),"SSO",
AND(A80&gt;=168.75,A80&lt;191.25),"S",
AND(A80&gt;=191.25,A80&lt;213.75),"SSW",
AND(A80&gt;=213.75,A80&lt;236.25),"SW",
AND(A80&gt;=236.25,A80&lt;258.75),"WSW",
AND(A80&gt;=258.75,A80&lt;281.25),"W",
AND(A80&gt;=281.25,A80&lt;303.75),"WNW",
AND(A80&gt;=303.75,A80&lt;326.25),"NW",
AND(A80&gt;=326.25,A80&lt;348.75),"NNW")</f>
        <v>SO</v>
      </c>
      <c r="C80">
        <v>4.3</v>
      </c>
      <c r="D80" t="str" cm="1">
        <f t="array" ref="D80">_xlfn.IFS(
AND(C80&gt;=0,C80&lt;10),"1",
AND(C80&gt;=10,C80&lt;20),"2",
AND(C80&gt;=20,C80&lt;30),"3",
AND(C80&gt;=30,C80&lt;40),"4",
AND(C80&gt;=40,C80&lt;50),"5")</f>
        <v>1</v>
      </c>
    </row>
    <row r="81" spans="1:4" x14ac:dyDescent="0.45">
      <c r="A81">
        <v>100</v>
      </c>
      <c r="B81" t="str" cm="1">
        <f t="array" ref="B81">_xlfn.IFS(OR(A81&gt;=348.75,A81&lt;11.25),"N",
AND(A81&gt;=11.25,A81&lt;33.75),"NNO",
AND(A81&gt;=33.75,A81&lt;56.25),"NO",
AND(A81&gt;=56.25,A81&lt;78.75),"ONO",
AND(A81&gt;=78.75,A81&lt;101.25),"O",
AND(A81&gt;=101.25,A81&lt;123.75),"OSO",
AND(A81&gt;=123.75,A81&lt;146.25),"SO",
AND(A81&gt;=146.25,A81&lt;168.75),"SSO",
AND(A81&gt;=168.75,A81&lt;191.25),"S",
AND(A81&gt;=191.25,A81&lt;213.75),"SSW",
AND(A81&gt;=213.75,A81&lt;236.25),"SW",
AND(A81&gt;=236.25,A81&lt;258.75),"WSW",
AND(A81&gt;=258.75,A81&lt;281.25),"W",
AND(A81&gt;=281.25,A81&lt;303.75),"WNW",
AND(A81&gt;=303.75,A81&lt;326.25),"NW",
AND(A81&gt;=326.25,A81&lt;348.75),"NNW")</f>
        <v>O</v>
      </c>
      <c r="C81">
        <v>6.8</v>
      </c>
      <c r="D81" t="str" cm="1">
        <f t="array" ref="D81">_xlfn.IFS(
AND(C81&gt;=0,C81&lt;10),"1",
AND(C81&gt;=10,C81&lt;20),"2",
AND(C81&gt;=20,C81&lt;30),"3",
AND(C81&gt;=30,C81&lt;40),"4",
AND(C81&gt;=40,C81&lt;50),"5")</f>
        <v>1</v>
      </c>
    </row>
    <row r="82" spans="1:4" x14ac:dyDescent="0.45">
      <c r="A82">
        <v>307</v>
      </c>
      <c r="B82" t="str" cm="1">
        <f t="array" ref="B82">_xlfn.IFS(OR(A82&gt;=348.75,A82&lt;11.25),"N",
AND(A82&gt;=11.25,A82&lt;33.75),"NNO",
AND(A82&gt;=33.75,A82&lt;56.25),"NO",
AND(A82&gt;=56.25,A82&lt;78.75),"ONO",
AND(A82&gt;=78.75,A82&lt;101.25),"O",
AND(A82&gt;=101.25,A82&lt;123.75),"OSO",
AND(A82&gt;=123.75,A82&lt;146.25),"SO",
AND(A82&gt;=146.25,A82&lt;168.75),"SSO",
AND(A82&gt;=168.75,A82&lt;191.25),"S",
AND(A82&gt;=191.25,A82&lt;213.75),"SSW",
AND(A82&gt;=213.75,A82&lt;236.25),"SW",
AND(A82&gt;=236.25,A82&lt;258.75),"WSW",
AND(A82&gt;=258.75,A82&lt;281.25),"W",
AND(A82&gt;=281.25,A82&lt;303.75),"WNW",
AND(A82&gt;=303.75,A82&lt;326.25),"NW",
AND(A82&gt;=326.25,A82&lt;348.75),"NNW")</f>
        <v>NW</v>
      </c>
      <c r="C82">
        <v>8.6</v>
      </c>
      <c r="D82" t="str" cm="1">
        <f t="array" ref="D82">_xlfn.IFS(
AND(C82&gt;=0,C82&lt;10),"1",
AND(C82&gt;=10,C82&lt;20),"2",
AND(C82&gt;=20,C82&lt;30),"3",
AND(C82&gt;=30,C82&lt;40),"4",
AND(C82&gt;=40,C82&lt;50),"5")</f>
        <v>1</v>
      </c>
    </row>
    <row r="83" spans="1:4" x14ac:dyDescent="0.45">
      <c r="A83">
        <v>240</v>
      </c>
      <c r="B83" t="str" cm="1">
        <f t="array" ref="B83">_xlfn.IFS(OR(A83&gt;=348.75,A83&lt;11.25),"N",
AND(A83&gt;=11.25,A83&lt;33.75),"NNO",
AND(A83&gt;=33.75,A83&lt;56.25),"NO",
AND(A83&gt;=56.25,A83&lt;78.75),"ONO",
AND(A83&gt;=78.75,A83&lt;101.25),"O",
AND(A83&gt;=101.25,A83&lt;123.75),"OSO",
AND(A83&gt;=123.75,A83&lt;146.25),"SO",
AND(A83&gt;=146.25,A83&lt;168.75),"SSO",
AND(A83&gt;=168.75,A83&lt;191.25),"S",
AND(A83&gt;=191.25,A83&lt;213.75),"SSW",
AND(A83&gt;=213.75,A83&lt;236.25),"SW",
AND(A83&gt;=236.25,A83&lt;258.75),"WSW",
AND(A83&gt;=258.75,A83&lt;281.25),"W",
AND(A83&gt;=281.25,A83&lt;303.75),"WNW",
AND(A83&gt;=303.75,A83&lt;326.25),"NW",
AND(A83&gt;=326.25,A83&lt;348.75),"NNW")</f>
        <v>WSW</v>
      </c>
      <c r="C83">
        <v>10.4</v>
      </c>
      <c r="D83" t="str" cm="1">
        <f t="array" ref="D83">_xlfn.IFS(
AND(C83&gt;=0,C83&lt;10),"1",
AND(C83&gt;=10,C83&lt;20),"2",
AND(C83&gt;=20,C83&lt;30),"3",
AND(C83&gt;=30,C83&lt;40),"4",
AND(C83&gt;=40,C83&lt;50),"5")</f>
        <v>2</v>
      </c>
    </row>
    <row r="84" spans="1:4" x14ac:dyDescent="0.45">
      <c r="A84">
        <v>261</v>
      </c>
      <c r="B84" t="str" cm="1">
        <f t="array" ref="B84">_xlfn.IFS(OR(A84&gt;=348.75,A84&lt;11.25),"N",
AND(A84&gt;=11.25,A84&lt;33.75),"NNO",
AND(A84&gt;=33.75,A84&lt;56.25),"NO",
AND(A84&gt;=56.25,A84&lt;78.75),"ONO",
AND(A84&gt;=78.75,A84&lt;101.25),"O",
AND(A84&gt;=101.25,A84&lt;123.75),"OSO",
AND(A84&gt;=123.75,A84&lt;146.25),"SO",
AND(A84&gt;=146.25,A84&lt;168.75),"SSO",
AND(A84&gt;=168.75,A84&lt;191.25),"S",
AND(A84&gt;=191.25,A84&lt;213.75),"SSW",
AND(A84&gt;=213.75,A84&lt;236.25),"SW",
AND(A84&gt;=236.25,A84&lt;258.75),"WSW",
AND(A84&gt;=258.75,A84&lt;281.25),"W",
AND(A84&gt;=281.25,A84&lt;303.75),"WNW",
AND(A84&gt;=303.75,A84&lt;326.25),"NW",
AND(A84&gt;=326.25,A84&lt;348.75),"NNW")</f>
        <v>W</v>
      </c>
      <c r="C84">
        <v>21.6</v>
      </c>
      <c r="D84" t="str" cm="1">
        <f t="array" ref="D84">_xlfn.IFS(
AND(C84&gt;=0,C84&lt;10),"1",
AND(C84&gt;=10,C84&lt;20),"2",
AND(C84&gt;=20,C84&lt;30),"3",
AND(C84&gt;=30,C84&lt;40),"4",
AND(C84&gt;=40,C84&lt;50),"5")</f>
        <v>3</v>
      </c>
    </row>
    <row r="85" spans="1:4" x14ac:dyDescent="0.45">
      <c r="A85">
        <v>254</v>
      </c>
      <c r="B85" t="str" cm="1">
        <f t="array" ref="B85">_xlfn.IFS(OR(A85&gt;=348.75,A85&lt;11.25),"N",
AND(A85&gt;=11.25,A85&lt;33.75),"NNO",
AND(A85&gt;=33.75,A85&lt;56.25),"NO",
AND(A85&gt;=56.25,A85&lt;78.75),"ONO",
AND(A85&gt;=78.75,A85&lt;101.25),"O",
AND(A85&gt;=101.25,A85&lt;123.75),"OSO",
AND(A85&gt;=123.75,A85&lt;146.25),"SO",
AND(A85&gt;=146.25,A85&lt;168.75),"SSO",
AND(A85&gt;=168.75,A85&lt;191.25),"S",
AND(A85&gt;=191.25,A85&lt;213.75),"SSW",
AND(A85&gt;=213.75,A85&lt;236.25),"SW",
AND(A85&gt;=236.25,A85&lt;258.75),"WSW",
AND(A85&gt;=258.75,A85&lt;281.25),"W",
AND(A85&gt;=281.25,A85&lt;303.75),"WNW",
AND(A85&gt;=303.75,A85&lt;326.25),"NW",
AND(A85&gt;=326.25,A85&lt;348.75),"NNW")</f>
        <v>WSW</v>
      </c>
      <c r="C85">
        <v>23.4</v>
      </c>
      <c r="D85" t="str" cm="1">
        <f t="array" ref="D85">_xlfn.IFS(
AND(C85&gt;=0,C85&lt;10),"1",
AND(C85&gt;=10,C85&lt;20),"2",
AND(C85&gt;=20,C85&lt;30),"3",
AND(C85&gt;=30,C85&lt;40),"4",
AND(C85&gt;=40,C85&lt;50),"5")</f>
        <v>3</v>
      </c>
    </row>
    <row r="86" spans="1:4" x14ac:dyDescent="0.45">
      <c r="A86">
        <v>149</v>
      </c>
      <c r="B86" t="str" cm="1">
        <f t="array" ref="B86">_xlfn.IFS(OR(A86&gt;=348.75,A86&lt;11.25),"N",
AND(A86&gt;=11.25,A86&lt;33.75),"NNO",
AND(A86&gt;=33.75,A86&lt;56.25),"NO",
AND(A86&gt;=56.25,A86&lt;78.75),"ONO",
AND(A86&gt;=78.75,A86&lt;101.25),"O",
AND(A86&gt;=101.25,A86&lt;123.75),"OSO",
AND(A86&gt;=123.75,A86&lt;146.25),"SO",
AND(A86&gt;=146.25,A86&lt;168.75),"SSO",
AND(A86&gt;=168.75,A86&lt;191.25),"S",
AND(A86&gt;=191.25,A86&lt;213.75),"SSW",
AND(A86&gt;=213.75,A86&lt;236.25),"SW",
AND(A86&gt;=236.25,A86&lt;258.75),"WSW",
AND(A86&gt;=258.75,A86&lt;281.25),"W",
AND(A86&gt;=281.25,A86&lt;303.75),"WNW",
AND(A86&gt;=303.75,A86&lt;326.25),"NW",
AND(A86&gt;=326.25,A86&lt;348.75),"NNW")</f>
        <v>SSO</v>
      </c>
      <c r="C86">
        <v>12.2</v>
      </c>
      <c r="D86" t="str" cm="1">
        <f t="array" ref="D86">_xlfn.IFS(
AND(C86&gt;=0,C86&lt;10),"1",
AND(C86&gt;=10,C86&lt;20),"2",
AND(C86&gt;=20,C86&lt;30),"3",
AND(C86&gt;=30,C86&lt;40),"4",
AND(C86&gt;=40,C86&lt;50),"5")</f>
        <v>2</v>
      </c>
    </row>
    <row r="87" spans="1:4" x14ac:dyDescent="0.45">
      <c r="A87">
        <v>81</v>
      </c>
      <c r="B87" t="str" cm="1">
        <f t="array" ref="B87">_xlfn.IFS(OR(A87&gt;=348.75,A87&lt;11.25),"N",
AND(A87&gt;=11.25,A87&lt;33.75),"NNO",
AND(A87&gt;=33.75,A87&lt;56.25),"NO",
AND(A87&gt;=56.25,A87&lt;78.75),"ONO",
AND(A87&gt;=78.75,A87&lt;101.25),"O",
AND(A87&gt;=101.25,A87&lt;123.75),"OSO",
AND(A87&gt;=123.75,A87&lt;146.25),"SO",
AND(A87&gt;=146.25,A87&lt;168.75),"SSO",
AND(A87&gt;=168.75,A87&lt;191.25),"S",
AND(A87&gt;=191.25,A87&lt;213.75),"SSW",
AND(A87&gt;=213.75,A87&lt;236.25),"SW",
AND(A87&gt;=236.25,A87&lt;258.75),"WSW",
AND(A87&gt;=258.75,A87&lt;281.25),"W",
AND(A87&gt;=281.25,A87&lt;303.75),"WNW",
AND(A87&gt;=303.75,A87&lt;326.25),"NW",
AND(A87&gt;=326.25,A87&lt;348.75),"NNW")</f>
        <v>O</v>
      </c>
      <c r="C87">
        <v>10.4</v>
      </c>
      <c r="D87" t="str" cm="1">
        <f t="array" ref="D87">_xlfn.IFS(
AND(C87&gt;=0,C87&lt;10),"1",
AND(C87&gt;=10,C87&lt;20),"2",
AND(C87&gt;=20,C87&lt;30),"3",
AND(C87&gt;=30,C87&lt;40),"4",
AND(C87&gt;=40,C87&lt;50),"5")</f>
        <v>2</v>
      </c>
    </row>
    <row r="88" spans="1:4" x14ac:dyDescent="0.45">
      <c r="A88">
        <v>245</v>
      </c>
      <c r="B88" t="str" cm="1">
        <f t="array" ref="B88">_xlfn.IFS(OR(A88&gt;=348.75,A88&lt;11.25),"N",
AND(A88&gt;=11.25,A88&lt;33.75),"NNO",
AND(A88&gt;=33.75,A88&lt;56.25),"NO",
AND(A88&gt;=56.25,A88&lt;78.75),"ONO",
AND(A88&gt;=78.75,A88&lt;101.25),"O",
AND(A88&gt;=101.25,A88&lt;123.75),"OSO",
AND(A88&gt;=123.75,A88&lt;146.25),"SO",
AND(A88&gt;=146.25,A88&lt;168.75),"SSO",
AND(A88&gt;=168.75,A88&lt;191.25),"S",
AND(A88&gt;=191.25,A88&lt;213.75),"SSW",
AND(A88&gt;=213.75,A88&lt;236.25),"SW",
AND(A88&gt;=236.25,A88&lt;258.75),"WSW",
AND(A88&gt;=258.75,A88&lt;281.25),"W",
AND(A88&gt;=281.25,A88&lt;303.75),"WNW",
AND(A88&gt;=303.75,A88&lt;326.25),"NW",
AND(A88&gt;=326.25,A88&lt;348.75),"NNW")</f>
        <v>WSW</v>
      </c>
      <c r="C88">
        <v>13.3</v>
      </c>
      <c r="D88" t="str" cm="1">
        <f t="array" ref="D88">_xlfn.IFS(
AND(C88&gt;=0,C88&lt;10),"1",
AND(C88&gt;=10,C88&lt;20),"2",
AND(C88&gt;=20,C88&lt;30),"3",
AND(C88&gt;=30,C88&lt;40),"4",
AND(C88&gt;=40,C88&lt;50),"5")</f>
        <v>2</v>
      </c>
    </row>
    <row r="89" spans="1:4" x14ac:dyDescent="0.45">
      <c r="A89">
        <v>203</v>
      </c>
      <c r="B89" t="str" cm="1">
        <f t="array" ref="B89">_xlfn.IFS(OR(A89&gt;=348.75,A89&lt;11.25),"N",
AND(A89&gt;=11.25,A89&lt;33.75),"NNO",
AND(A89&gt;=33.75,A89&lt;56.25),"NO",
AND(A89&gt;=56.25,A89&lt;78.75),"ONO",
AND(A89&gt;=78.75,A89&lt;101.25),"O",
AND(A89&gt;=101.25,A89&lt;123.75),"OSO",
AND(A89&gt;=123.75,A89&lt;146.25),"SO",
AND(A89&gt;=146.25,A89&lt;168.75),"SSO",
AND(A89&gt;=168.75,A89&lt;191.25),"S",
AND(A89&gt;=191.25,A89&lt;213.75),"SSW",
AND(A89&gt;=213.75,A89&lt;236.25),"SW",
AND(A89&gt;=236.25,A89&lt;258.75),"WSW",
AND(A89&gt;=258.75,A89&lt;281.25),"W",
AND(A89&gt;=281.25,A89&lt;303.75),"WNW",
AND(A89&gt;=303.75,A89&lt;326.25),"NW",
AND(A89&gt;=326.25,A89&lt;348.75),"NNW")</f>
        <v>SSW</v>
      </c>
      <c r="C89">
        <v>21.2</v>
      </c>
      <c r="D89" t="str" cm="1">
        <f t="array" ref="D89">_xlfn.IFS(
AND(C89&gt;=0,C89&lt;10),"1",
AND(C89&gt;=10,C89&lt;20),"2",
AND(C89&gt;=20,C89&lt;30),"3",
AND(C89&gt;=30,C89&lt;40),"4",
AND(C89&gt;=40,C89&lt;50),"5")</f>
        <v>3</v>
      </c>
    </row>
    <row r="90" spans="1:4" x14ac:dyDescent="0.45">
      <c r="A90">
        <v>143</v>
      </c>
      <c r="B90" t="str" cm="1">
        <f t="array" ref="B90">_xlfn.IFS(OR(A90&gt;=348.75,A90&lt;11.25),"N",
AND(A90&gt;=11.25,A90&lt;33.75),"NNO",
AND(A90&gt;=33.75,A90&lt;56.25),"NO",
AND(A90&gt;=56.25,A90&lt;78.75),"ONO",
AND(A90&gt;=78.75,A90&lt;101.25),"O",
AND(A90&gt;=101.25,A90&lt;123.75),"OSO",
AND(A90&gt;=123.75,A90&lt;146.25),"SO",
AND(A90&gt;=146.25,A90&lt;168.75),"SSO",
AND(A90&gt;=168.75,A90&lt;191.25),"S",
AND(A90&gt;=191.25,A90&lt;213.75),"SSW",
AND(A90&gt;=213.75,A90&lt;236.25),"SW",
AND(A90&gt;=236.25,A90&lt;258.75),"WSW",
AND(A90&gt;=258.75,A90&lt;281.25),"W",
AND(A90&gt;=281.25,A90&lt;303.75),"WNW",
AND(A90&gt;=303.75,A90&lt;326.25),"NW",
AND(A90&gt;=326.25,A90&lt;348.75),"NNW")</f>
        <v>SO</v>
      </c>
      <c r="C90">
        <v>10.4</v>
      </c>
      <c r="D90" t="str" cm="1">
        <f t="array" ref="D90">_xlfn.IFS(
AND(C90&gt;=0,C90&lt;10),"1",
AND(C90&gt;=10,C90&lt;20),"2",
AND(C90&gt;=20,C90&lt;30),"3",
AND(C90&gt;=30,C90&lt;40),"4",
AND(C90&gt;=40,C90&lt;50),"5")</f>
        <v>2</v>
      </c>
    </row>
    <row r="91" spans="1:4" x14ac:dyDescent="0.45">
      <c r="A91">
        <v>98</v>
      </c>
      <c r="B91" t="str" cm="1">
        <f t="array" ref="B91">_xlfn.IFS(OR(A91&gt;=348.75,A91&lt;11.25),"N",
AND(A91&gt;=11.25,A91&lt;33.75),"NNO",
AND(A91&gt;=33.75,A91&lt;56.25),"NO",
AND(A91&gt;=56.25,A91&lt;78.75),"ONO",
AND(A91&gt;=78.75,A91&lt;101.25),"O",
AND(A91&gt;=101.25,A91&lt;123.75),"OSO",
AND(A91&gt;=123.75,A91&lt;146.25),"SO",
AND(A91&gt;=146.25,A91&lt;168.75),"SSO",
AND(A91&gt;=168.75,A91&lt;191.25),"S",
AND(A91&gt;=191.25,A91&lt;213.75),"SSW",
AND(A91&gt;=213.75,A91&lt;236.25),"SW",
AND(A91&gt;=236.25,A91&lt;258.75),"WSW",
AND(A91&gt;=258.75,A91&lt;281.25),"W",
AND(A91&gt;=281.25,A91&lt;303.75),"WNW",
AND(A91&gt;=303.75,A91&lt;326.25),"NW",
AND(A91&gt;=326.25,A91&lt;348.75),"NNW")</f>
        <v>O</v>
      </c>
      <c r="C91">
        <v>10.4</v>
      </c>
      <c r="D91" t="str" cm="1">
        <f t="array" ref="D91">_xlfn.IFS(
AND(C91&gt;=0,C91&lt;10),"1",
AND(C91&gt;=10,C91&lt;20),"2",
AND(C91&gt;=20,C91&lt;30),"3",
AND(C91&gt;=30,C91&lt;40),"4",
AND(C91&gt;=40,C91&lt;50),"5")</f>
        <v>2</v>
      </c>
    </row>
    <row r="92" spans="1:4" x14ac:dyDescent="0.45">
      <c r="A92">
        <v>129</v>
      </c>
      <c r="B92" t="str" cm="1">
        <f t="array" ref="B92">_xlfn.IFS(OR(A92&gt;=348.75,A92&lt;11.25),"N",
AND(A92&gt;=11.25,A92&lt;33.75),"NNO",
AND(A92&gt;=33.75,A92&lt;56.25),"NO",
AND(A92&gt;=56.25,A92&lt;78.75),"ONO",
AND(A92&gt;=78.75,A92&lt;101.25),"O",
AND(A92&gt;=101.25,A92&lt;123.75),"OSO",
AND(A92&gt;=123.75,A92&lt;146.25),"SO",
AND(A92&gt;=146.25,A92&lt;168.75),"SSO",
AND(A92&gt;=168.75,A92&lt;191.25),"S",
AND(A92&gt;=191.25,A92&lt;213.75),"SSW",
AND(A92&gt;=213.75,A92&lt;236.25),"SW",
AND(A92&gt;=236.25,A92&lt;258.75),"WSW",
AND(A92&gt;=258.75,A92&lt;281.25),"W",
AND(A92&gt;=281.25,A92&lt;303.75),"WNW",
AND(A92&gt;=303.75,A92&lt;326.25),"NW",
AND(A92&gt;=326.25,A92&lt;348.75),"NNW")</f>
        <v>SO</v>
      </c>
      <c r="C92">
        <v>12.2</v>
      </c>
      <c r="D92" t="str" cm="1">
        <f t="array" ref="D92">_xlfn.IFS(
AND(C92&gt;=0,C92&lt;10),"1",
AND(C92&gt;=10,C92&lt;20),"2",
AND(C92&gt;=20,C92&lt;30),"3",
AND(C92&gt;=30,C92&lt;40),"4",
AND(C92&gt;=40,C92&lt;50),"5")</f>
        <v>2</v>
      </c>
    </row>
    <row r="93" spans="1:4" x14ac:dyDescent="0.45">
      <c r="A93">
        <v>230</v>
      </c>
      <c r="B93" t="str" cm="1">
        <f t="array" ref="B93">_xlfn.IFS(OR(A93&gt;=348.75,A93&lt;11.25),"N",
AND(A93&gt;=11.25,A93&lt;33.75),"NNO",
AND(A93&gt;=33.75,A93&lt;56.25),"NO",
AND(A93&gt;=56.25,A93&lt;78.75),"ONO",
AND(A93&gt;=78.75,A93&lt;101.25),"O",
AND(A93&gt;=101.25,A93&lt;123.75),"OSO",
AND(A93&gt;=123.75,A93&lt;146.25),"SO",
AND(A93&gt;=146.25,A93&lt;168.75),"SSO",
AND(A93&gt;=168.75,A93&lt;191.25),"S",
AND(A93&gt;=191.25,A93&lt;213.75),"SSW",
AND(A93&gt;=213.75,A93&lt;236.25),"SW",
AND(A93&gt;=236.25,A93&lt;258.75),"WSW",
AND(A93&gt;=258.75,A93&lt;281.25),"W",
AND(A93&gt;=281.25,A93&lt;303.75),"WNW",
AND(A93&gt;=303.75,A93&lt;326.25),"NW",
AND(A93&gt;=326.25,A93&lt;348.75),"NNW")</f>
        <v>SW</v>
      </c>
      <c r="C93">
        <v>14.8</v>
      </c>
      <c r="D93" t="str" cm="1">
        <f t="array" ref="D93">_xlfn.IFS(
AND(C93&gt;=0,C93&lt;10),"1",
AND(C93&gt;=10,C93&lt;20),"2",
AND(C93&gt;=20,C93&lt;30),"3",
AND(C93&gt;=30,C93&lt;40),"4",
AND(C93&gt;=40,C93&lt;50),"5")</f>
        <v>2</v>
      </c>
    </row>
    <row r="94" spans="1:4" x14ac:dyDescent="0.45">
      <c r="A94">
        <v>233</v>
      </c>
      <c r="B94" t="str" cm="1">
        <f t="array" ref="B94">_xlfn.IFS(OR(A94&gt;=348.75,A94&lt;11.25),"N",
AND(A94&gt;=11.25,A94&lt;33.75),"NNO",
AND(A94&gt;=33.75,A94&lt;56.25),"NO",
AND(A94&gt;=56.25,A94&lt;78.75),"ONO",
AND(A94&gt;=78.75,A94&lt;101.25),"O",
AND(A94&gt;=101.25,A94&lt;123.75),"OSO",
AND(A94&gt;=123.75,A94&lt;146.25),"SO",
AND(A94&gt;=146.25,A94&lt;168.75),"SSO",
AND(A94&gt;=168.75,A94&lt;191.25),"S",
AND(A94&gt;=191.25,A94&lt;213.75),"SSW",
AND(A94&gt;=213.75,A94&lt;236.25),"SW",
AND(A94&gt;=236.25,A94&lt;258.75),"WSW",
AND(A94&gt;=258.75,A94&lt;281.25),"W",
AND(A94&gt;=281.25,A94&lt;303.75),"WNW",
AND(A94&gt;=303.75,A94&lt;326.25),"NW",
AND(A94&gt;=326.25,A94&lt;348.75),"NNW")</f>
        <v>SW</v>
      </c>
      <c r="C94">
        <v>22.3</v>
      </c>
      <c r="D94" t="str" cm="1">
        <f t="array" ref="D94">_xlfn.IFS(
AND(C94&gt;=0,C94&lt;10),"1",
AND(C94&gt;=10,C94&lt;20),"2",
AND(C94&gt;=20,C94&lt;30),"3",
AND(C94&gt;=30,C94&lt;40),"4",
AND(C94&gt;=40,C94&lt;50),"5")</f>
        <v>3</v>
      </c>
    </row>
    <row r="95" spans="1:4" x14ac:dyDescent="0.45">
      <c r="A95">
        <v>212</v>
      </c>
      <c r="B95" t="str" cm="1">
        <f t="array" ref="B95">_xlfn.IFS(OR(A95&gt;=348.75,A95&lt;11.25),"N",
AND(A95&gt;=11.25,A95&lt;33.75),"NNO",
AND(A95&gt;=33.75,A95&lt;56.25),"NO",
AND(A95&gt;=56.25,A95&lt;78.75),"ONO",
AND(A95&gt;=78.75,A95&lt;101.25),"O",
AND(A95&gt;=101.25,A95&lt;123.75),"OSO",
AND(A95&gt;=123.75,A95&lt;146.25),"SO",
AND(A95&gt;=146.25,A95&lt;168.75),"SSO",
AND(A95&gt;=168.75,A95&lt;191.25),"S",
AND(A95&gt;=191.25,A95&lt;213.75),"SSW",
AND(A95&gt;=213.75,A95&lt;236.25),"SW",
AND(A95&gt;=236.25,A95&lt;258.75),"WSW",
AND(A95&gt;=258.75,A95&lt;281.25),"W",
AND(A95&gt;=281.25,A95&lt;303.75),"WNW",
AND(A95&gt;=303.75,A95&lt;326.25),"NW",
AND(A95&gt;=326.25,A95&lt;348.75),"NNW")</f>
        <v>SSW</v>
      </c>
      <c r="C95">
        <v>15.8</v>
      </c>
      <c r="D95" t="str" cm="1">
        <f t="array" ref="D95">_xlfn.IFS(
AND(C95&gt;=0,C95&lt;10),"1",
AND(C95&gt;=10,C95&lt;20),"2",
AND(C95&gt;=20,C95&lt;30),"3",
AND(C95&gt;=30,C95&lt;40),"4",
AND(C95&gt;=40,C95&lt;50),"5")</f>
        <v>2</v>
      </c>
    </row>
    <row r="96" spans="1:4" x14ac:dyDescent="0.45">
      <c r="A96">
        <v>229</v>
      </c>
      <c r="B96" t="str" cm="1">
        <f t="array" ref="B96">_xlfn.IFS(OR(A96&gt;=348.75,A96&lt;11.25),"N",
AND(A96&gt;=11.25,A96&lt;33.75),"NNO",
AND(A96&gt;=33.75,A96&lt;56.25),"NO",
AND(A96&gt;=56.25,A96&lt;78.75),"ONO",
AND(A96&gt;=78.75,A96&lt;101.25),"O",
AND(A96&gt;=101.25,A96&lt;123.75),"OSO",
AND(A96&gt;=123.75,A96&lt;146.25),"SO",
AND(A96&gt;=146.25,A96&lt;168.75),"SSO",
AND(A96&gt;=168.75,A96&lt;191.25),"S",
AND(A96&gt;=191.25,A96&lt;213.75),"SSW",
AND(A96&gt;=213.75,A96&lt;236.25),"SW",
AND(A96&gt;=236.25,A96&lt;258.75),"WSW",
AND(A96&gt;=258.75,A96&lt;281.25),"W",
AND(A96&gt;=281.25,A96&lt;303.75),"WNW",
AND(A96&gt;=303.75,A96&lt;326.25),"NW",
AND(A96&gt;=326.25,A96&lt;348.75),"NNW")</f>
        <v>SW</v>
      </c>
      <c r="C96">
        <v>21.2</v>
      </c>
      <c r="D96" t="str" cm="1">
        <f t="array" ref="D96">_xlfn.IFS(
AND(C96&gt;=0,C96&lt;10),"1",
AND(C96&gt;=10,C96&lt;20),"2",
AND(C96&gt;=20,C96&lt;30),"3",
AND(C96&gt;=30,C96&lt;40),"4",
AND(C96&gt;=40,C96&lt;50),"5")</f>
        <v>3</v>
      </c>
    </row>
    <row r="97" spans="1:4" x14ac:dyDescent="0.45">
      <c r="A97">
        <v>218</v>
      </c>
      <c r="B97" t="str" cm="1">
        <f t="array" ref="B97">_xlfn.IFS(OR(A97&gt;=348.75,A97&lt;11.25),"N",
AND(A97&gt;=11.25,A97&lt;33.75),"NNO",
AND(A97&gt;=33.75,A97&lt;56.25),"NO",
AND(A97&gt;=56.25,A97&lt;78.75),"ONO",
AND(A97&gt;=78.75,A97&lt;101.25),"O",
AND(A97&gt;=101.25,A97&lt;123.75),"OSO",
AND(A97&gt;=123.75,A97&lt;146.25),"SO",
AND(A97&gt;=146.25,A97&lt;168.75),"SSO",
AND(A97&gt;=168.75,A97&lt;191.25),"S",
AND(A97&gt;=191.25,A97&lt;213.75),"SSW",
AND(A97&gt;=213.75,A97&lt;236.25),"SW",
AND(A97&gt;=236.25,A97&lt;258.75),"WSW",
AND(A97&gt;=258.75,A97&lt;281.25),"W",
AND(A97&gt;=281.25,A97&lt;303.75),"WNW",
AND(A97&gt;=303.75,A97&lt;326.25),"NW",
AND(A97&gt;=326.25,A97&lt;348.75),"NNW")</f>
        <v>SW</v>
      </c>
      <c r="C97">
        <v>16.2</v>
      </c>
      <c r="D97" t="str" cm="1">
        <f t="array" ref="D97">_xlfn.IFS(
AND(C97&gt;=0,C97&lt;10),"1",
AND(C97&gt;=10,C97&lt;20),"2",
AND(C97&gt;=20,C97&lt;30),"3",
AND(C97&gt;=30,C97&lt;40),"4",
AND(C97&gt;=40,C97&lt;50),"5")</f>
        <v>2</v>
      </c>
    </row>
    <row r="98" spans="1:4" x14ac:dyDescent="0.45">
      <c r="A98">
        <v>200</v>
      </c>
      <c r="B98" t="str" cm="1">
        <f t="array" ref="B98">_xlfn.IFS(OR(A98&gt;=348.75,A98&lt;11.25),"N",
AND(A98&gt;=11.25,A98&lt;33.75),"NNO",
AND(A98&gt;=33.75,A98&lt;56.25),"NO",
AND(A98&gt;=56.25,A98&lt;78.75),"ONO",
AND(A98&gt;=78.75,A98&lt;101.25),"O",
AND(A98&gt;=101.25,A98&lt;123.75),"OSO",
AND(A98&gt;=123.75,A98&lt;146.25),"SO",
AND(A98&gt;=146.25,A98&lt;168.75),"SSO",
AND(A98&gt;=168.75,A98&lt;191.25),"S",
AND(A98&gt;=191.25,A98&lt;213.75),"SSW",
AND(A98&gt;=213.75,A98&lt;236.25),"SW",
AND(A98&gt;=236.25,A98&lt;258.75),"WSW",
AND(A98&gt;=258.75,A98&lt;281.25),"W",
AND(A98&gt;=281.25,A98&lt;303.75),"WNW",
AND(A98&gt;=303.75,A98&lt;326.25),"NW",
AND(A98&gt;=326.25,A98&lt;348.75),"NNW")</f>
        <v>SSW</v>
      </c>
      <c r="C98">
        <v>14</v>
      </c>
      <c r="D98" t="str" cm="1">
        <f t="array" ref="D98">_xlfn.IFS(
AND(C98&gt;=0,C98&lt;10),"1",
AND(C98&gt;=10,C98&lt;20),"2",
AND(C98&gt;=20,C98&lt;30),"3",
AND(C98&gt;=30,C98&lt;40),"4",
AND(C98&gt;=40,C98&lt;50),"5")</f>
        <v>2</v>
      </c>
    </row>
    <row r="99" spans="1:4" x14ac:dyDescent="0.45">
      <c r="A99">
        <v>180</v>
      </c>
      <c r="B99" t="str" cm="1">
        <f t="array" ref="B99">_xlfn.IFS(OR(A99&gt;=348.75,A99&lt;11.25),"N",
AND(A99&gt;=11.25,A99&lt;33.75),"NNO",
AND(A99&gt;=33.75,A99&lt;56.25),"NO",
AND(A99&gt;=56.25,A99&lt;78.75),"ONO",
AND(A99&gt;=78.75,A99&lt;101.25),"O",
AND(A99&gt;=101.25,A99&lt;123.75),"OSO",
AND(A99&gt;=123.75,A99&lt;146.25),"SO",
AND(A99&gt;=146.25,A99&lt;168.75),"SSO",
AND(A99&gt;=168.75,A99&lt;191.25),"S",
AND(A99&gt;=191.25,A99&lt;213.75),"SSW",
AND(A99&gt;=213.75,A99&lt;236.25),"SW",
AND(A99&gt;=236.25,A99&lt;258.75),"WSW",
AND(A99&gt;=258.75,A99&lt;281.25),"W",
AND(A99&gt;=281.25,A99&lt;303.75),"WNW",
AND(A99&gt;=303.75,A99&lt;326.25),"NW",
AND(A99&gt;=326.25,A99&lt;348.75),"NNW")</f>
        <v>S</v>
      </c>
      <c r="C99">
        <v>12.6</v>
      </c>
      <c r="D99" t="str" cm="1">
        <f t="array" ref="D99">_xlfn.IFS(
AND(C99&gt;=0,C99&lt;10),"1",
AND(C99&gt;=10,C99&lt;20),"2",
AND(C99&gt;=20,C99&lt;30),"3",
AND(C99&gt;=30,C99&lt;40),"4",
AND(C99&gt;=40,C99&lt;50),"5")</f>
        <v>2</v>
      </c>
    </row>
    <row r="100" spans="1:4" x14ac:dyDescent="0.45">
      <c r="A100">
        <v>191</v>
      </c>
      <c r="B100" t="str" cm="1">
        <f t="array" ref="B100">_xlfn.IFS(OR(A100&gt;=348.75,A100&lt;11.25),"N",
AND(A100&gt;=11.25,A100&lt;33.75),"NNO",
AND(A100&gt;=33.75,A100&lt;56.25),"NO",
AND(A100&gt;=56.25,A100&lt;78.75),"ONO",
AND(A100&gt;=78.75,A100&lt;101.25),"O",
AND(A100&gt;=101.25,A100&lt;123.75),"OSO",
AND(A100&gt;=123.75,A100&lt;146.25),"SO",
AND(A100&gt;=146.25,A100&lt;168.75),"SSO",
AND(A100&gt;=168.75,A100&lt;191.25),"S",
AND(A100&gt;=191.25,A100&lt;213.75),"SSW",
AND(A100&gt;=213.75,A100&lt;236.25),"SW",
AND(A100&gt;=236.25,A100&lt;258.75),"WSW",
AND(A100&gt;=258.75,A100&lt;281.25),"W",
AND(A100&gt;=281.25,A100&lt;303.75),"WNW",
AND(A100&gt;=303.75,A100&lt;326.25),"NW",
AND(A100&gt;=326.25,A100&lt;348.75),"NNW")</f>
        <v>S</v>
      </c>
      <c r="C100">
        <v>12.6</v>
      </c>
      <c r="D100" t="str" cm="1">
        <f t="array" ref="D100">_xlfn.IFS(
AND(C100&gt;=0,C100&lt;10),"1",
AND(C100&gt;=10,C100&lt;20),"2",
AND(C100&gt;=20,C100&lt;30),"3",
AND(C100&gt;=30,C100&lt;40),"4",
AND(C100&gt;=40,C100&lt;50),"5")</f>
        <v>2</v>
      </c>
    </row>
    <row r="101" spans="1:4" x14ac:dyDescent="0.45">
      <c r="A101">
        <v>244</v>
      </c>
      <c r="B101" t="str" cm="1">
        <f t="array" ref="B101">_xlfn.IFS(OR(A101&gt;=348.75,A101&lt;11.25),"N",
AND(A101&gt;=11.25,A101&lt;33.75),"NNO",
AND(A101&gt;=33.75,A101&lt;56.25),"NO",
AND(A101&gt;=56.25,A101&lt;78.75),"ONO",
AND(A101&gt;=78.75,A101&lt;101.25),"O",
AND(A101&gt;=101.25,A101&lt;123.75),"OSO",
AND(A101&gt;=123.75,A101&lt;146.25),"SO",
AND(A101&gt;=146.25,A101&lt;168.75),"SSO",
AND(A101&gt;=168.75,A101&lt;191.25),"S",
AND(A101&gt;=191.25,A101&lt;213.75),"SSW",
AND(A101&gt;=213.75,A101&lt;236.25),"SW",
AND(A101&gt;=236.25,A101&lt;258.75),"WSW",
AND(A101&gt;=258.75,A101&lt;281.25),"W",
AND(A101&gt;=281.25,A101&lt;303.75),"WNW",
AND(A101&gt;=303.75,A101&lt;326.25),"NW",
AND(A101&gt;=326.25,A101&lt;348.75),"NNW")</f>
        <v>WSW</v>
      </c>
      <c r="C101">
        <v>24.5</v>
      </c>
      <c r="D101" t="str" cm="1">
        <f t="array" ref="D101">_xlfn.IFS(
AND(C101&gt;=0,C101&lt;10),"1",
AND(C101&gt;=10,C101&lt;20),"2",
AND(C101&gt;=20,C101&lt;30),"3",
AND(C101&gt;=30,C101&lt;40),"4",
AND(C101&gt;=40,C101&lt;50),"5")</f>
        <v>3</v>
      </c>
    </row>
    <row r="102" spans="1:4" x14ac:dyDescent="0.45">
      <c r="A102">
        <v>262</v>
      </c>
      <c r="B102" t="str" cm="1">
        <f t="array" ref="B102">_xlfn.IFS(OR(A102&gt;=348.75,A102&lt;11.25),"N",
AND(A102&gt;=11.25,A102&lt;33.75),"NNO",
AND(A102&gt;=33.75,A102&lt;56.25),"NO",
AND(A102&gt;=56.25,A102&lt;78.75),"ONO",
AND(A102&gt;=78.75,A102&lt;101.25),"O",
AND(A102&gt;=101.25,A102&lt;123.75),"OSO",
AND(A102&gt;=123.75,A102&lt;146.25),"SO",
AND(A102&gt;=146.25,A102&lt;168.75),"SSO",
AND(A102&gt;=168.75,A102&lt;191.25),"S",
AND(A102&gt;=191.25,A102&lt;213.75),"SSW",
AND(A102&gt;=213.75,A102&lt;236.25),"SW",
AND(A102&gt;=236.25,A102&lt;258.75),"WSW",
AND(A102&gt;=258.75,A102&lt;281.25),"W",
AND(A102&gt;=281.25,A102&lt;303.75),"WNW",
AND(A102&gt;=303.75,A102&lt;326.25),"NW",
AND(A102&gt;=326.25,A102&lt;348.75),"NNW")</f>
        <v>W</v>
      </c>
      <c r="C102">
        <v>8.3000000000000007</v>
      </c>
      <c r="D102" t="str" cm="1">
        <f t="array" ref="D102">_xlfn.IFS(
AND(C102&gt;=0,C102&lt;10),"1",
AND(C102&gt;=10,C102&lt;20),"2",
AND(C102&gt;=20,C102&lt;30),"3",
AND(C102&gt;=30,C102&lt;40),"4",
AND(C102&gt;=40,C102&lt;50),"5")</f>
        <v>1</v>
      </c>
    </row>
    <row r="103" spans="1:4" x14ac:dyDescent="0.45">
      <c r="A103">
        <v>223</v>
      </c>
      <c r="B103" t="str" cm="1">
        <f t="array" ref="B103">_xlfn.IFS(OR(A103&gt;=348.75,A103&lt;11.25),"N",
AND(A103&gt;=11.25,A103&lt;33.75),"NNO",
AND(A103&gt;=33.75,A103&lt;56.25),"NO",
AND(A103&gt;=56.25,A103&lt;78.75),"ONO",
AND(A103&gt;=78.75,A103&lt;101.25),"O",
AND(A103&gt;=101.25,A103&lt;123.75),"OSO",
AND(A103&gt;=123.75,A103&lt;146.25),"SO",
AND(A103&gt;=146.25,A103&lt;168.75),"SSO",
AND(A103&gt;=168.75,A103&lt;191.25),"S",
AND(A103&gt;=191.25,A103&lt;213.75),"SSW",
AND(A103&gt;=213.75,A103&lt;236.25),"SW",
AND(A103&gt;=236.25,A103&lt;258.75),"WSW",
AND(A103&gt;=258.75,A103&lt;281.25),"W",
AND(A103&gt;=281.25,A103&lt;303.75),"WNW",
AND(A103&gt;=303.75,A103&lt;326.25),"NW",
AND(A103&gt;=326.25,A103&lt;348.75),"NNW")</f>
        <v>SW</v>
      </c>
      <c r="C103">
        <v>4.3</v>
      </c>
      <c r="D103" t="str" cm="1">
        <f t="array" ref="D103">_xlfn.IFS(
AND(C103&gt;=0,C103&lt;10),"1",
AND(C103&gt;=10,C103&lt;20),"2",
AND(C103&gt;=20,C103&lt;30),"3",
AND(C103&gt;=30,C103&lt;40),"4",
AND(C103&gt;=40,C103&lt;50),"5")</f>
        <v>1</v>
      </c>
    </row>
    <row r="104" spans="1:4" x14ac:dyDescent="0.45">
      <c r="A104">
        <v>274</v>
      </c>
      <c r="B104" t="str" cm="1">
        <f t="array" ref="B104">_xlfn.IFS(OR(A104&gt;=348.75,A104&lt;11.25),"N",
AND(A104&gt;=11.25,A104&lt;33.75),"NNO",
AND(A104&gt;=33.75,A104&lt;56.25),"NO",
AND(A104&gt;=56.25,A104&lt;78.75),"ONO",
AND(A104&gt;=78.75,A104&lt;101.25),"O",
AND(A104&gt;=101.25,A104&lt;123.75),"OSO",
AND(A104&gt;=123.75,A104&lt;146.25),"SO",
AND(A104&gt;=146.25,A104&lt;168.75),"SSO",
AND(A104&gt;=168.75,A104&lt;191.25),"S",
AND(A104&gt;=191.25,A104&lt;213.75),"SSW",
AND(A104&gt;=213.75,A104&lt;236.25),"SW",
AND(A104&gt;=236.25,A104&lt;258.75),"WSW",
AND(A104&gt;=258.75,A104&lt;281.25),"W",
AND(A104&gt;=281.25,A104&lt;303.75),"WNW",
AND(A104&gt;=303.75,A104&lt;326.25),"NW",
AND(A104&gt;=326.25,A104&lt;348.75),"NNW")</f>
        <v>W</v>
      </c>
      <c r="C104">
        <v>5</v>
      </c>
      <c r="D104" t="str" cm="1">
        <f t="array" ref="D104">_xlfn.IFS(
AND(C104&gt;=0,C104&lt;10),"1",
AND(C104&gt;=10,C104&lt;20),"2",
AND(C104&gt;=20,C104&lt;30),"3",
AND(C104&gt;=30,C104&lt;40),"4",
AND(C104&gt;=40,C104&lt;50),"5")</f>
        <v>1</v>
      </c>
    </row>
    <row r="105" spans="1:4" x14ac:dyDescent="0.45">
      <c r="A105">
        <v>183</v>
      </c>
      <c r="B105" t="str" cm="1">
        <f t="array" ref="B105">_xlfn.IFS(OR(A105&gt;=348.75,A105&lt;11.25),"N",
AND(A105&gt;=11.25,A105&lt;33.75),"NNO",
AND(A105&gt;=33.75,A105&lt;56.25),"NO",
AND(A105&gt;=56.25,A105&lt;78.75),"ONO",
AND(A105&gt;=78.75,A105&lt;101.25),"O",
AND(A105&gt;=101.25,A105&lt;123.75),"OSO",
AND(A105&gt;=123.75,A105&lt;146.25),"SO",
AND(A105&gt;=146.25,A105&lt;168.75),"SSO",
AND(A105&gt;=168.75,A105&lt;191.25),"S",
AND(A105&gt;=191.25,A105&lt;213.75),"SSW",
AND(A105&gt;=213.75,A105&lt;236.25),"SW",
AND(A105&gt;=236.25,A105&lt;258.75),"WSW",
AND(A105&gt;=258.75,A105&lt;281.25),"W",
AND(A105&gt;=281.25,A105&lt;303.75),"WNW",
AND(A105&gt;=303.75,A105&lt;326.25),"NW",
AND(A105&gt;=326.25,A105&lt;348.75),"NNW")</f>
        <v>S</v>
      </c>
      <c r="C105">
        <v>7.9</v>
      </c>
      <c r="D105" t="str" cm="1">
        <f t="array" ref="D105">_xlfn.IFS(
AND(C105&gt;=0,C105&lt;10),"1",
AND(C105&gt;=10,C105&lt;20),"2",
AND(C105&gt;=20,C105&lt;30),"3",
AND(C105&gt;=30,C105&lt;40),"4",
AND(C105&gt;=40,C105&lt;50),"5")</f>
        <v>1</v>
      </c>
    </row>
    <row r="106" spans="1:4" x14ac:dyDescent="0.45">
      <c r="A106">
        <v>250</v>
      </c>
      <c r="B106" t="str" cm="1">
        <f t="array" ref="B106">_xlfn.IFS(OR(A106&gt;=348.75,A106&lt;11.25),"N",
AND(A106&gt;=11.25,A106&lt;33.75),"NNO",
AND(A106&gt;=33.75,A106&lt;56.25),"NO",
AND(A106&gt;=56.25,A106&lt;78.75),"ONO",
AND(A106&gt;=78.75,A106&lt;101.25),"O",
AND(A106&gt;=101.25,A106&lt;123.75),"OSO",
AND(A106&gt;=123.75,A106&lt;146.25),"SO",
AND(A106&gt;=146.25,A106&lt;168.75),"SSO",
AND(A106&gt;=168.75,A106&lt;191.25),"S",
AND(A106&gt;=191.25,A106&lt;213.75),"SSW",
AND(A106&gt;=213.75,A106&lt;236.25),"SW",
AND(A106&gt;=236.25,A106&lt;258.75),"WSW",
AND(A106&gt;=258.75,A106&lt;281.25),"W",
AND(A106&gt;=281.25,A106&lt;303.75),"WNW",
AND(A106&gt;=303.75,A106&lt;326.25),"NW",
AND(A106&gt;=326.25,A106&lt;348.75),"NNW")</f>
        <v>WSW</v>
      </c>
      <c r="C106">
        <v>10.4</v>
      </c>
      <c r="D106" t="str" cm="1">
        <f t="array" ref="D106">_xlfn.IFS(
AND(C106&gt;=0,C106&lt;10),"1",
AND(C106&gt;=10,C106&lt;20),"2",
AND(C106&gt;=20,C106&lt;30),"3",
AND(C106&gt;=30,C106&lt;40),"4",
AND(C106&gt;=40,C106&lt;50),"5")</f>
        <v>2</v>
      </c>
    </row>
    <row r="107" spans="1:4" x14ac:dyDescent="0.45">
      <c r="A107">
        <v>265</v>
      </c>
      <c r="B107" t="str" cm="1">
        <f t="array" ref="B107">_xlfn.IFS(OR(A107&gt;=348.75,A107&lt;11.25),"N",
AND(A107&gt;=11.25,A107&lt;33.75),"NNO",
AND(A107&gt;=33.75,A107&lt;56.25),"NO",
AND(A107&gt;=56.25,A107&lt;78.75),"ONO",
AND(A107&gt;=78.75,A107&lt;101.25),"O",
AND(A107&gt;=101.25,A107&lt;123.75),"OSO",
AND(A107&gt;=123.75,A107&lt;146.25),"SO",
AND(A107&gt;=146.25,A107&lt;168.75),"SSO",
AND(A107&gt;=168.75,A107&lt;191.25),"S",
AND(A107&gt;=191.25,A107&lt;213.75),"SSW",
AND(A107&gt;=213.75,A107&lt;236.25),"SW",
AND(A107&gt;=236.25,A107&lt;258.75),"WSW",
AND(A107&gt;=258.75,A107&lt;281.25),"W",
AND(A107&gt;=281.25,A107&lt;303.75),"WNW",
AND(A107&gt;=303.75,A107&lt;326.25),"NW",
AND(A107&gt;=326.25,A107&lt;348.75),"NNW")</f>
        <v>W</v>
      </c>
      <c r="C107">
        <v>23.8</v>
      </c>
      <c r="D107" t="str" cm="1">
        <f t="array" ref="D107">_xlfn.IFS(
AND(C107&gt;=0,C107&lt;10),"1",
AND(C107&gt;=10,C107&lt;20),"2",
AND(C107&gt;=20,C107&lt;30),"3",
AND(C107&gt;=30,C107&lt;40),"4",
AND(C107&gt;=40,C107&lt;50),"5")</f>
        <v>3</v>
      </c>
    </row>
    <row r="108" spans="1:4" x14ac:dyDescent="0.45">
      <c r="A108">
        <v>257</v>
      </c>
      <c r="B108" t="str" cm="1">
        <f t="array" ref="B108">_xlfn.IFS(OR(A108&gt;=348.75,A108&lt;11.25),"N",
AND(A108&gt;=11.25,A108&lt;33.75),"NNO",
AND(A108&gt;=33.75,A108&lt;56.25),"NO",
AND(A108&gt;=56.25,A108&lt;78.75),"ONO",
AND(A108&gt;=78.75,A108&lt;101.25),"O",
AND(A108&gt;=101.25,A108&lt;123.75),"OSO",
AND(A108&gt;=123.75,A108&lt;146.25),"SO",
AND(A108&gt;=146.25,A108&lt;168.75),"SSO",
AND(A108&gt;=168.75,A108&lt;191.25),"S",
AND(A108&gt;=191.25,A108&lt;213.75),"SSW",
AND(A108&gt;=213.75,A108&lt;236.25),"SW",
AND(A108&gt;=236.25,A108&lt;258.75),"WSW",
AND(A108&gt;=258.75,A108&lt;281.25),"W",
AND(A108&gt;=281.25,A108&lt;303.75),"WNW",
AND(A108&gt;=303.75,A108&lt;326.25),"NW",
AND(A108&gt;=326.25,A108&lt;348.75),"NNW")</f>
        <v>WSW</v>
      </c>
      <c r="C108">
        <v>25.2</v>
      </c>
      <c r="D108" t="str" cm="1">
        <f t="array" ref="D108">_xlfn.IFS(
AND(C108&gt;=0,C108&lt;10),"1",
AND(C108&gt;=10,C108&lt;20),"2",
AND(C108&gt;=20,C108&lt;30),"3",
AND(C108&gt;=30,C108&lt;40),"4",
AND(C108&gt;=40,C108&lt;50),"5")</f>
        <v>3</v>
      </c>
    </row>
    <row r="109" spans="1:4" x14ac:dyDescent="0.45">
      <c r="A109">
        <v>291</v>
      </c>
      <c r="B109" t="str" cm="1">
        <f t="array" ref="B109">_xlfn.IFS(OR(A109&gt;=348.75,A109&lt;11.25),"N",
AND(A109&gt;=11.25,A109&lt;33.75),"NNO",
AND(A109&gt;=33.75,A109&lt;56.25),"NO",
AND(A109&gt;=56.25,A109&lt;78.75),"ONO",
AND(A109&gt;=78.75,A109&lt;101.25),"O",
AND(A109&gt;=101.25,A109&lt;123.75),"OSO",
AND(A109&gt;=123.75,A109&lt;146.25),"SO",
AND(A109&gt;=146.25,A109&lt;168.75),"SSO",
AND(A109&gt;=168.75,A109&lt;191.25),"S",
AND(A109&gt;=191.25,A109&lt;213.75),"SSW",
AND(A109&gt;=213.75,A109&lt;236.25),"SW",
AND(A109&gt;=236.25,A109&lt;258.75),"WSW",
AND(A109&gt;=258.75,A109&lt;281.25),"W",
AND(A109&gt;=281.25,A109&lt;303.75),"WNW",
AND(A109&gt;=303.75,A109&lt;326.25),"NW",
AND(A109&gt;=326.25,A109&lt;348.75),"NNW")</f>
        <v>WNW</v>
      </c>
      <c r="C109">
        <v>13.3</v>
      </c>
      <c r="D109" t="str" cm="1">
        <f t="array" ref="D109">_xlfn.IFS(
AND(C109&gt;=0,C109&lt;10),"1",
AND(C109&gt;=10,C109&lt;20),"2",
AND(C109&gt;=20,C109&lt;30),"3",
AND(C109&gt;=30,C109&lt;40),"4",
AND(C109&gt;=40,C109&lt;50),"5")</f>
        <v>2</v>
      </c>
    </row>
    <row r="110" spans="1:4" x14ac:dyDescent="0.45">
      <c r="A110">
        <v>323</v>
      </c>
      <c r="B110" t="str" cm="1">
        <f t="array" ref="B110">_xlfn.IFS(OR(A110&gt;=348.75,A110&lt;11.25),"N",
AND(A110&gt;=11.25,A110&lt;33.75),"NNO",
AND(A110&gt;=33.75,A110&lt;56.25),"NO",
AND(A110&gt;=56.25,A110&lt;78.75),"ONO",
AND(A110&gt;=78.75,A110&lt;101.25),"O",
AND(A110&gt;=101.25,A110&lt;123.75),"OSO",
AND(A110&gt;=123.75,A110&lt;146.25),"SO",
AND(A110&gt;=146.25,A110&lt;168.75),"SSO",
AND(A110&gt;=168.75,A110&lt;191.25),"S",
AND(A110&gt;=191.25,A110&lt;213.75),"SSW",
AND(A110&gt;=213.75,A110&lt;236.25),"SW",
AND(A110&gt;=236.25,A110&lt;258.75),"WSW",
AND(A110&gt;=258.75,A110&lt;281.25),"W",
AND(A110&gt;=281.25,A110&lt;303.75),"WNW",
AND(A110&gt;=303.75,A110&lt;326.25),"NW",
AND(A110&gt;=326.25,A110&lt;348.75),"NNW")</f>
        <v>NW</v>
      </c>
      <c r="C110">
        <v>10.4</v>
      </c>
      <c r="D110" t="str" cm="1">
        <f t="array" ref="D110">_xlfn.IFS(
AND(C110&gt;=0,C110&lt;10),"1",
AND(C110&gt;=10,C110&lt;20),"2",
AND(C110&gt;=20,C110&lt;30),"3",
AND(C110&gt;=30,C110&lt;40),"4",
AND(C110&gt;=40,C110&lt;50),"5")</f>
        <v>2</v>
      </c>
    </row>
    <row r="111" spans="1:4" x14ac:dyDescent="0.45">
      <c r="A111">
        <v>255</v>
      </c>
      <c r="B111" t="str" cm="1">
        <f t="array" ref="B111">_xlfn.IFS(OR(A111&gt;=348.75,A111&lt;11.25),"N",
AND(A111&gt;=11.25,A111&lt;33.75),"NNO",
AND(A111&gt;=33.75,A111&lt;56.25),"NO",
AND(A111&gt;=56.25,A111&lt;78.75),"ONO",
AND(A111&gt;=78.75,A111&lt;101.25),"O",
AND(A111&gt;=101.25,A111&lt;123.75),"OSO",
AND(A111&gt;=123.75,A111&lt;146.25),"SO",
AND(A111&gt;=146.25,A111&lt;168.75),"SSO",
AND(A111&gt;=168.75,A111&lt;191.25),"S",
AND(A111&gt;=191.25,A111&lt;213.75),"SSW",
AND(A111&gt;=213.75,A111&lt;236.25),"SW",
AND(A111&gt;=236.25,A111&lt;258.75),"WSW",
AND(A111&gt;=258.75,A111&lt;281.25),"W",
AND(A111&gt;=281.25,A111&lt;303.75),"WNW",
AND(A111&gt;=303.75,A111&lt;326.25),"NW",
AND(A111&gt;=326.25,A111&lt;348.75),"NNW")</f>
        <v>WSW</v>
      </c>
      <c r="C111">
        <v>19.100000000000001</v>
      </c>
      <c r="D111" t="str" cm="1">
        <f t="array" ref="D111">_xlfn.IFS(
AND(C111&gt;=0,C111&lt;10),"1",
AND(C111&gt;=10,C111&lt;20),"2",
AND(C111&gt;=20,C111&lt;30),"3",
AND(C111&gt;=30,C111&lt;40),"4",
AND(C111&gt;=40,C111&lt;50),"5")</f>
        <v>2</v>
      </c>
    </row>
    <row r="112" spans="1:4" x14ac:dyDescent="0.45">
      <c r="A112">
        <v>305</v>
      </c>
      <c r="B112" t="str" cm="1">
        <f t="array" ref="B112">_xlfn.IFS(OR(A112&gt;=348.75,A112&lt;11.25),"N",
AND(A112&gt;=11.25,A112&lt;33.75),"NNO",
AND(A112&gt;=33.75,A112&lt;56.25),"NO",
AND(A112&gt;=56.25,A112&lt;78.75),"ONO",
AND(A112&gt;=78.75,A112&lt;101.25),"O",
AND(A112&gt;=101.25,A112&lt;123.75),"OSO",
AND(A112&gt;=123.75,A112&lt;146.25),"SO",
AND(A112&gt;=146.25,A112&lt;168.75),"SSO",
AND(A112&gt;=168.75,A112&lt;191.25),"S",
AND(A112&gt;=191.25,A112&lt;213.75),"SSW",
AND(A112&gt;=213.75,A112&lt;236.25),"SW",
AND(A112&gt;=236.25,A112&lt;258.75),"WSW",
AND(A112&gt;=258.75,A112&lt;281.25),"W",
AND(A112&gt;=281.25,A112&lt;303.75),"WNW",
AND(A112&gt;=303.75,A112&lt;326.25),"NW",
AND(A112&gt;=326.25,A112&lt;348.75),"NNW")</f>
        <v>NW</v>
      </c>
      <c r="C112">
        <v>13</v>
      </c>
      <c r="D112" t="str" cm="1">
        <f t="array" ref="D112">_xlfn.IFS(
AND(C112&gt;=0,C112&lt;10),"1",
AND(C112&gt;=10,C112&lt;20),"2",
AND(C112&gt;=20,C112&lt;30),"3",
AND(C112&gt;=30,C112&lt;40),"4",
AND(C112&gt;=40,C112&lt;50),"5")</f>
        <v>2</v>
      </c>
    </row>
    <row r="113" spans="1:4" x14ac:dyDescent="0.45">
      <c r="A113">
        <v>346</v>
      </c>
      <c r="B113" t="str" cm="1">
        <f t="array" ref="B113">_xlfn.IFS(OR(A113&gt;=348.75,A113&lt;11.25),"N",
AND(A113&gt;=11.25,A113&lt;33.75),"NNO",
AND(A113&gt;=33.75,A113&lt;56.25),"NO",
AND(A113&gt;=56.25,A113&lt;78.75),"ONO",
AND(A113&gt;=78.75,A113&lt;101.25),"O",
AND(A113&gt;=101.25,A113&lt;123.75),"OSO",
AND(A113&gt;=123.75,A113&lt;146.25),"SO",
AND(A113&gt;=146.25,A113&lt;168.75),"SSO",
AND(A113&gt;=168.75,A113&lt;191.25),"S",
AND(A113&gt;=191.25,A113&lt;213.75),"SSW",
AND(A113&gt;=213.75,A113&lt;236.25),"SW",
AND(A113&gt;=236.25,A113&lt;258.75),"WSW",
AND(A113&gt;=258.75,A113&lt;281.25),"W",
AND(A113&gt;=281.25,A113&lt;303.75),"WNW",
AND(A113&gt;=303.75,A113&lt;326.25),"NW",
AND(A113&gt;=326.25,A113&lt;348.75),"NNW")</f>
        <v>NNW</v>
      </c>
      <c r="C113">
        <v>15.5</v>
      </c>
      <c r="D113" t="str" cm="1">
        <f t="array" ref="D113">_xlfn.IFS(
AND(C113&gt;=0,C113&lt;10),"1",
AND(C113&gt;=10,C113&lt;20),"2",
AND(C113&gt;=20,C113&lt;30),"3",
AND(C113&gt;=30,C113&lt;40),"4",
AND(C113&gt;=40,C113&lt;50),"5")</f>
        <v>2</v>
      </c>
    </row>
    <row r="114" spans="1:4" x14ac:dyDescent="0.45">
      <c r="A114">
        <v>39</v>
      </c>
      <c r="B114" t="str" cm="1">
        <f t="array" ref="B114">_xlfn.IFS(OR(A114&gt;=348.75,A114&lt;11.25),"N",
AND(A114&gt;=11.25,A114&lt;33.75),"NNO",
AND(A114&gt;=33.75,A114&lt;56.25),"NO",
AND(A114&gt;=56.25,A114&lt;78.75),"ONO",
AND(A114&gt;=78.75,A114&lt;101.25),"O",
AND(A114&gt;=101.25,A114&lt;123.75),"OSO",
AND(A114&gt;=123.75,A114&lt;146.25),"SO",
AND(A114&gt;=146.25,A114&lt;168.75),"SSO",
AND(A114&gt;=168.75,A114&lt;191.25),"S",
AND(A114&gt;=191.25,A114&lt;213.75),"SSW",
AND(A114&gt;=213.75,A114&lt;236.25),"SW",
AND(A114&gt;=236.25,A114&lt;258.75),"WSW",
AND(A114&gt;=258.75,A114&lt;281.25),"W",
AND(A114&gt;=281.25,A114&lt;303.75),"WNW",
AND(A114&gt;=303.75,A114&lt;326.25),"NW",
AND(A114&gt;=326.25,A114&lt;348.75),"NNW")</f>
        <v>NO</v>
      </c>
      <c r="C114">
        <v>13.3</v>
      </c>
      <c r="D114" t="str" cm="1">
        <f t="array" ref="D114">_xlfn.IFS(
AND(C114&gt;=0,C114&lt;10),"1",
AND(C114&gt;=10,C114&lt;20),"2",
AND(C114&gt;=20,C114&lt;30),"3",
AND(C114&gt;=30,C114&lt;40),"4",
AND(C114&gt;=40,C114&lt;50),"5")</f>
        <v>2</v>
      </c>
    </row>
    <row r="115" spans="1:4" x14ac:dyDescent="0.45">
      <c r="A115">
        <v>29</v>
      </c>
      <c r="B115" t="str" cm="1">
        <f t="array" ref="B115">_xlfn.IFS(OR(A115&gt;=348.75,A115&lt;11.25),"N",
AND(A115&gt;=11.25,A115&lt;33.75),"NNO",
AND(A115&gt;=33.75,A115&lt;56.25),"NO",
AND(A115&gt;=56.25,A115&lt;78.75),"ONO",
AND(A115&gt;=78.75,A115&lt;101.25),"O",
AND(A115&gt;=101.25,A115&lt;123.75),"OSO",
AND(A115&gt;=123.75,A115&lt;146.25),"SO",
AND(A115&gt;=146.25,A115&lt;168.75),"SSO",
AND(A115&gt;=168.75,A115&lt;191.25),"S",
AND(A115&gt;=191.25,A115&lt;213.75),"SSW",
AND(A115&gt;=213.75,A115&lt;236.25),"SW",
AND(A115&gt;=236.25,A115&lt;258.75),"WSW",
AND(A115&gt;=258.75,A115&lt;281.25),"W",
AND(A115&gt;=281.25,A115&lt;303.75),"WNW",
AND(A115&gt;=303.75,A115&lt;326.25),"NW",
AND(A115&gt;=326.25,A115&lt;348.75),"NNW")</f>
        <v>NNO</v>
      </c>
      <c r="C115">
        <v>12.6</v>
      </c>
      <c r="D115" t="str" cm="1">
        <f t="array" ref="D115">_xlfn.IFS(
AND(C115&gt;=0,C115&lt;10),"1",
AND(C115&gt;=10,C115&lt;20),"2",
AND(C115&gt;=20,C115&lt;30),"3",
AND(C115&gt;=30,C115&lt;40),"4",
AND(C115&gt;=40,C115&lt;50),"5")</f>
        <v>2</v>
      </c>
    </row>
    <row r="116" spans="1:4" x14ac:dyDescent="0.45">
      <c r="A116">
        <v>280</v>
      </c>
      <c r="B116" t="str" cm="1">
        <f t="array" ref="B116">_xlfn.IFS(OR(A116&gt;=348.75,A116&lt;11.25),"N",
AND(A116&gt;=11.25,A116&lt;33.75),"NNO",
AND(A116&gt;=33.75,A116&lt;56.25),"NO",
AND(A116&gt;=56.25,A116&lt;78.75),"ONO",
AND(A116&gt;=78.75,A116&lt;101.25),"O",
AND(A116&gt;=101.25,A116&lt;123.75),"OSO",
AND(A116&gt;=123.75,A116&lt;146.25),"SO",
AND(A116&gt;=146.25,A116&lt;168.75),"SSO",
AND(A116&gt;=168.75,A116&lt;191.25),"S",
AND(A116&gt;=191.25,A116&lt;213.75),"SSW",
AND(A116&gt;=213.75,A116&lt;236.25),"SW",
AND(A116&gt;=236.25,A116&lt;258.75),"WSW",
AND(A116&gt;=258.75,A116&lt;281.25),"W",
AND(A116&gt;=281.25,A116&lt;303.75),"WNW",
AND(A116&gt;=303.75,A116&lt;326.25),"NW",
AND(A116&gt;=326.25,A116&lt;348.75),"NNW")</f>
        <v>W</v>
      </c>
      <c r="C116">
        <v>13.7</v>
      </c>
      <c r="D116" t="str" cm="1">
        <f t="array" ref="D116">_xlfn.IFS(
AND(C116&gt;=0,C116&lt;10),"1",
AND(C116&gt;=10,C116&lt;20),"2",
AND(C116&gt;=20,C116&lt;30),"3",
AND(C116&gt;=30,C116&lt;40),"4",
AND(C116&gt;=40,C116&lt;50),"5")</f>
        <v>2</v>
      </c>
    </row>
    <row r="117" spans="1:4" x14ac:dyDescent="0.45">
      <c r="A117">
        <v>241</v>
      </c>
      <c r="B117" t="str" cm="1">
        <f t="array" ref="B117">_xlfn.IFS(OR(A117&gt;=348.75,A117&lt;11.25),"N",
AND(A117&gt;=11.25,A117&lt;33.75),"NNO",
AND(A117&gt;=33.75,A117&lt;56.25),"NO",
AND(A117&gt;=56.25,A117&lt;78.75),"ONO",
AND(A117&gt;=78.75,A117&lt;101.25),"O",
AND(A117&gt;=101.25,A117&lt;123.75),"OSO",
AND(A117&gt;=123.75,A117&lt;146.25),"SO",
AND(A117&gt;=146.25,A117&lt;168.75),"SSO",
AND(A117&gt;=168.75,A117&lt;191.25),"S",
AND(A117&gt;=191.25,A117&lt;213.75),"SSW",
AND(A117&gt;=213.75,A117&lt;236.25),"SW",
AND(A117&gt;=236.25,A117&lt;258.75),"WSW",
AND(A117&gt;=258.75,A117&lt;281.25),"W",
AND(A117&gt;=281.25,A117&lt;303.75),"WNW",
AND(A117&gt;=303.75,A117&lt;326.25),"NW",
AND(A117&gt;=326.25,A117&lt;348.75),"NNW")</f>
        <v>WSW</v>
      </c>
      <c r="C117">
        <v>11.5</v>
      </c>
      <c r="D117" t="str" cm="1">
        <f t="array" ref="D117">_xlfn.IFS(
AND(C117&gt;=0,C117&lt;10),"1",
AND(C117&gt;=10,C117&lt;20),"2",
AND(C117&gt;=20,C117&lt;30),"3",
AND(C117&gt;=30,C117&lt;40),"4",
AND(C117&gt;=40,C117&lt;50),"5")</f>
        <v>2</v>
      </c>
    </row>
    <row r="118" spans="1:4" x14ac:dyDescent="0.45">
      <c r="A118">
        <v>181</v>
      </c>
      <c r="B118" t="str" cm="1">
        <f t="array" ref="B118">_xlfn.IFS(OR(A118&gt;=348.75,A118&lt;11.25),"N",
AND(A118&gt;=11.25,A118&lt;33.75),"NNO",
AND(A118&gt;=33.75,A118&lt;56.25),"NO",
AND(A118&gt;=56.25,A118&lt;78.75),"ONO",
AND(A118&gt;=78.75,A118&lt;101.25),"O",
AND(A118&gt;=101.25,A118&lt;123.75),"OSO",
AND(A118&gt;=123.75,A118&lt;146.25),"SO",
AND(A118&gt;=146.25,A118&lt;168.75),"SSO",
AND(A118&gt;=168.75,A118&lt;191.25),"S",
AND(A118&gt;=191.25,A118&lt;213.75),"SSW",
AND(A118&gt;=213.75,A118&lt;236.25),"SW",
AND(A118&gt;=236.25,A118&lt;258.75),"WSW",
AND(A118&gt;=258.75,A118&lt;281.25),"W",
AND(A118&gt;=281.25,A118&lt;303.75),"WNW",
AND(A118&gt;=303.75,A118&lt;326.25),"NW",
AND(A118&gt;=326.25,A118&lt;348.75),"NNW")</f>
        <v>S</v>
      </c>
      <c r="C118">
        <v>10.4</v>
      </c>
      <c r="D118" t="str" cm="1">
        <f t="array" ref="D118">_xlfn.IFS(
AND(C118&gt;=0,C118&lt;10),"1",
AND(C118&gt;=10,C118&lt;20),"2",
AND(C118&gt;=20,C118&lt;30),"3",
AND(C118&gt;=30,C118&lt;40),"4",
AND(C118&gt;=40,C118&lt;50),"5")</f>
        <v>2</v>
      </c>
    </row>
    <row r="119" spans="1:4" x14ac:dyDescent="0.45">
      <c r="A119">
        <v>145</v>
      </c>
      <c r="B119" t="str" cm="1">
        <f t="array" ref="B119">_xlfn.IFS(OR(A119&gt;=348.75,A119&lt;11.25),"N",
AND(A119&gt;=11.25,A119&lt;33.75),"NNO",
AND(A119&gt;=33.75,A119&lt;56.25),"NO",
AND(A119&gt;=56.25,A119&lt;78.75),"ONO",
AND(A119&gt;=78.75,A119&lt;101.25),"O",
AND(A119&gt;=101.25,A119&lt;123.75),"OSO",
AND(A119&gt;=123.75,A119&lt;146.25),"SO",
AND(A119&gt;=146.25,A119&lt;168.75),"SSO",
AND(A119&gt;=168.75,A119&lt;191.25),"S",
AND(A119&gt;=191.25,A119&lt;213.75),"SSW",
AND(A119&gt;=213.75,A119&lt;236.25),"SW",
AND(A119&gt;=236.25,A119&lt;258.75),"WSW",
AND(A119&gt;=258.75,A119&lt;281.25),"W",
AND(A119&gt;=281.25,A119&lt;303.75),"WNW",
AND(A119&gt;=303.75,A119&lt;326.25),"NW",
AND(A119&gt;=326.25,A119&lt;348.75),"NNW")</f>
        <v>SO</v>
      </c>
      <c r="C119">
        <v>12.6</v>
      </c>
      <c r="D119" t="str" cm="1">
        <f t="array" ref="D119">_xlfn.IFS(
AND(C119&gt;=0,C119&lt;10),"1",
AND(C119&gt;=10,C119&lt;20),"2",
AND(C119&gt;=20,C119&lt;30),"3",
AND(C119&gt;=30,C119&lt;40),"4",
AND(C119&gt;=40,C119&lt;50),"5")</f>
        <v>2</v>
      </c>
    </row>
    <row r="120" spans="1:4" x14ac:dyDescent="0.45">
      <c r="A120">
        <v>227</v>
      </c>
      <c r="B120" t="str" cm="1">
        <f t="array" ref="B120">_xlfn.IFS(OR(A120&gt;=348.75,A120&lt;11.25),"N",
AND(A120&gt;=11.25,A120&lt;33.75),"NNO",
AND(A120&gt;=33.75,A120&lt;56.25),"NO",
AND(A120&gt;=56.25,A120&lt;78.75),"ONO",
AND(A120&gt;=78.75,A120&lt;101.25),"O",
AND(A120&gt;=101.25,A120&lt;123.75),"OSO",
AND(A120&gt;=123.75,A120&lt;146.25),"SO",
AND(A120&gt;=146.25,A120&lt;168.75),"SSO",
AND(A120&gt;=168.75,A120&lt;191.25),"S",
AND(A120&gt;=191.25,A120&lt;213.75),"SSW",
AND(A120&gt;=213.75,A120&lt;236.25),"SW",
AND(A120&gt;=236.25,A120&lt;258.75),"WSW",
AND(A120&gt;=258.75,A120&lt;281.25),"W",
AND(A120&gt;=281.25,A120&lt;303.75),"WNW",
AND(A120&gt;=303.75,A120&lt;326.25),"NW",
AND(A120&gt;=326.25,A120&lt;348.75),"NNW")</f>
        <v>SW</v>
      </c>
      <c r="C120">
        <v>13.3</v>
      </c>
      <c r="D120" t="str" cm="1">
        <f t="array" ref="D120">_xlfn.IFS(
AND(C120&gt;=0,C120&lt;10),"1",
AND(C120&gt;=10,C120&lt;20),"2",
AND(C120&gt;=20,C120&lt;30),"3",
AND(C120&gt;=30,C120&lt;40),"4",
AND(C120&gt;=40,C120&lt;50),"5")</f>
        <v>2</v>
      </c>
    </row>
    <row r="121" spans="1:4" x14ac:dyDescent="0.45">
      <c r="A121">
        <v>168</v>
      </c>
      <c r="B121" t="str" cm="1">
        <f t="array" ref="B121">_xlfn.IFS(OR(A121&gt;=348.75,A121&lt;11.25),"N",
AND(A121&gt;=11.25,A121&lt;33.75),"NNO",
AND(A121&gt;=33.75,A121&lt;56.25),"NO",
AND(A121&gt;=56.25,A121&lt;78.75),"ONO",
AND(A121&gt;=78.75,A121&lt;101.25),"O",
AND(A121&gt;=101.25,A121&lt;123.75),"OSO",
AND(A121&gt;=123.75,A121&lt;146.25),"SO",
AND(A121&gt;=146.25,A121&lt;168.75),"SSO",
AND(A121&gt;=168.75,A121&lt;191.25),"S",
AND(A121&gt;=191.25,A121&lt;213.75),"SSW",
AND(A121&gt;=213.75,A121&lt;236.25),"SW",
AND(A121&gt;=236.25,A121&lt;258.75),"WSW",
AND(A121&gt;=258.75,A121&lt;281.25),"W",
AND(A121&gt;=281.25,A121&lt;303.75),"WNW",
AND(A121&gt;=303.75,A121&lt;326.25),"NW",
AND(A121&gt;=326.25,A121&lt;348.75),"NNW")</f>
        <v>SSO</v>
      </c>
      <c r="C121">
        <v>8.3000000000000007</v>
      </c>
      <c r="D121" t="str" cm="1">
        <f t="array" ref="D121">_xlfn.IFS(
AND(C121&gt;=0,C121&lt;10),"1",
AND(C121&gt;=10,C121&lt;20),"2",
AND(C121&gt;=20,C121&lt;30),"3",
AND(C121&gt;=30,C121&lt;40),"4",
AND(C121&gt;=40,C121&lt;50),"5")</f>
        <v>1</v>
      </c>
    </row>
    <row r="122" spans="1:4" x14ac:dyDescent="0.45">
      <c r="A122">
        <v>52</v>
      </c>
      <c r="B122" t="str" cm="1">
        <f t="array" ref="B122">_xlfn.IFS(OR(A122&gt;=348.75,A122&lt;11.25),"N",
AND(A122&gt;=11.25,A122&lt;33.75),"NNO",
AND(A122&gt;=33.75,A122&lt;56.25),"NO",
AND(A122&gt;=56.25,A122&lt;78.75),"ONO",
AND(A122&gt;=78.75,A122&lt;101.25),"O",
AND(A122&gt;=101.25,A122&lt;123.75),"OSO",
AND(A122&gt;=123.75,A122&lt;146.25),"SO",
AND(A122&gt;=146.25,A122&lt;168.75),"SSO",
AND(A122&gt;=168.75,A122&lt;191.25),"S",
AND(A122&gt;=191.25,A122&lt;213.75),"SSW",
AND(A122&gt;=213.75,A122&lt;236.25),"SW",
AND(A122&gt;=236.25,A122&lt;258.75),"WSW",
AND(A122&gt;=258.75,A122&lt;281.25),"W",
AND(A122&gt;=281.25,A122&lt;303.75),"WNW",
AND(A122&gt;=303.75,A122&lt;326.25),"NW",
AND(A122&gt;=326.25,A122&lt;348.75),"NNW")</f>
        <v>NO</v>
      </c>
      <c r="C122">
        <v>8.3000000000000007</v>
      </c>
      <c r="D122" t="str" cm="1">
        <f t="array" ref="D122">_xlfn.IFS(
AND(C122&gt;=0,C122&lt;10),"1",
AND(C122&gt;=10,C122&lt;20),"2",
AND(C122&gt;=20,C122&lt;30),"3",
AND(C122&gt;=30,C122&lt;40),"4",
AND(C122&gt;=40,C122&lt;50),"5")</f>
        <v>1</v>
      </c>
    </row>
    <row r="123" spans="1:4" x14ac:dyDescent="0.45">
      <c r="A123">
        <v>61</v>
      </c>
      <c r="B123" t="str" cm="1">
        <f t="array" ref="B123">_xlfn.IFS(OR(A123&gt;=348.75,A123&lt;11.25),"N",
AND(A123&gt;=11.25,A123&lt;33.75),"NNO",
AND(A123&gt;=33.75,A123&lt;56.25),"NO",
AND(A123&gt;=56.25,A123&lt;78.75),"ONO",
AND(A123&gt;=78.75,A123&lt;101.25),"O",
AND(A123&gt;=101.25,A123&lt;123.75),"OSO",
AND(A123&gt;=123.75,A123&lt;146.25),"SO",
AND(A123&gt;=146.25,A123&lt;168.75),"SSO",
AND(A123&gt;=168.75,A123&lt;191.25),"S",
AND(A123&gt;=191.25,A123&lt;213.75),"SSW",
AND(A123&gt;=213.75,A123&lt;236.25),"SW",
AND(A123&gt;=236.25,A123&lt;258.75),"WSW",
AND(A123&gt;=258.75,A123&lt;281.25),"W",
AND(A123&gt;=281.25,A123&lt;303.75),"WNW",
AND(A123&gt;=303.75,A123&lt;326.25),"NW",
AND(A123&gt;=326.25,A123&lt;348.75),"NNW")</f>
        <v>ONO</v>
      </c>
      <c r="C123">
        <v>11.9</v>
      </c>
      <c r="D123" t="str" cm="1">
        <f t="array" ref="D123">_xlfn.IFS(
AND(C123&gt;=0,C123&lt;10),"1",
AND(C123&gt;=10,C123&lt;20),"2",
AND(C123&gt;=20,C123&lt;30),"3",
AND(C123&gt;=30,C123&lt;40),"4",
AND(C123&gt;=40,C123&lt;50),"5")</f>
        <v>2</v>
      </c>
    </row>
    <row r="124" spans="1:4" x14ac:dyDescent="0.45">
      <c r="A124">
        <v>232</v>
      </c>
      <c r="B124" t="str" cm="1">
        <f t="array" ref="B124">_xlfn.IFS(OR(A124&gt;=348.75,A124&lt;11.25),"N",
AND(A124&gt;=11.25,A124&lt;33.75),"NNO",
AND(A124&gt;=33.75,A124&lt;56.25),"NO",
AND(A124&gt;=56.25,A124&lt;78.75),"ONO",
AND(A124&gt;=78.75,A124&lt;101.25),"O",
AND(A124&gt;=101.25,A124&lt;123.75),"OSO",
AND(A124&gt;=123.75,A124&lt;146.25),"SO",
AND(A124&gt;=146.25,A124&lt;168.75),"SSO",
AND(A124&gt;=168.75,A124&lt;191.25),"S",
AND(A124&gt;=191.25,A124&lt;213.75),"SSW",
AND(A124&gt;=213.75,A124&lt;236.25),"SW",
AND(A124&gt;=236.25,A124&lt;258.75),"WSW",
AND(A124&gt;=258.75,A124&lt;281.25),"W",
AND(A124&gt;=281.25,A124&lt;303.75),"WNW",
AND(A124&gt;=303.75,A124&lt;326.25),"NW",
AND(A124&gt;=326.25,A124&lt;348.75),"NNW")</f>
        <v>SW</v>
      </c>
      <c r="C124">
        <v>15.8</v>
      </c>
      <c r="D124" t="str" cm="1">
        <f t="array" ref="D124">_xlfn.IFS(
AND(C124&gt;=0,C124&lt;10),"1",
AND(C124&gt;=10,C124&lt;20),"2",
AND(C124&gt;=20,C124&lt;30),"3",
AND(C124&gt;=30,C124&lt;40),"4",
AND(C124&gt;=40,C124&lt;50),"5")</f>
        <v>2</v>
      </c>
    </row>
    <row r="125" spans="1:4" x14ac:dyDescent="0.45">
      <c r="A125">
        <v>250</v>
      </c>
      <c r="B125" t="str" cm="1">
        <f t="array" ref="B125">_xlfn.IFS(OR(A125&gt;=348.75,A125&lt;11.25),"N",
AND(A125&gt;=11.25,A125&lt;33.75),"NNO",
AND(A125&gt;=33.75,A125&lt;56.25),"NO",
AND(A125&gt;=56.25,A125&lt;78.75),"ONO",
AND(A125&gt;=78.75,A125&lt;101.25),"O",
AND(A125&gt;=101.25,A125&lt;123.75),"OSO",
AND(A125&gt;=123.75,A125&lt;146.25),"SO",
AND(A125&gt;=146.25,A125&lt;168.75),"SSO",
AND(A125&gt;=168.75,A125&lt;191.25),"S",
AND(A125&gt;=191.25,A125&lt;213.75),"SSW",
AND(A125&gt;=213.75,A125&lt;236.25),"SW",
AND(A125&gt;=236.25,A125&lt;258.75),"WSW",
AND(A125&gt;=258.75,A125&lt;281.25),"W",
AND(A125&gt;=281.25,A125&lt;303.75),"WNW",
AND(A125&gt;=303.75,A125&lt;326.25),"NW",
AND(A125&gt;=326.25,A125&lt;348.75),"NNW")</f>
        <v>WSW</v>
      </c>
      <c r="C125">
        <v>18.399999999999999</v>
      </c>
      <c r="D125" t="str" cm="1">
        <f t="array" ref="D125">_xlfn.IFS(
AND(C125&gt;=0,C125&lt;10),"1",
AND(C125&gt;=10,C125&lt;20),"2",
AND(C125&gt;=20,C125&lt;30),"3",
AND(C125&gt;=30,C125&lt;40),"4",
AND(C125&gt;=40,C125&lt;50),"5")</f>
        <v>2</v>
      </c>
    </row>
    <row r="126" spans="1:4" x14ac:dyDescent="0.45">
      <c r="A126">
        <v>131</v>
      </c>
      <c r="B126" t="str" cm="1">
        <f t="array" ref="B126">_xlfn.IFS(OR(A126&gt;=348.75,A126&lt;11.25),"N",
AND(A126&gt;=11.25,A126&lt;33.75),"NNO",
AND(A126&gt;=33.75,A126&lt;56.25),"NO",
AND(A126&gt;=56.25,A126&lt;78.75),"ONO",
AND(A126&gt;=78.75,A126&lt;101.25),"O",
AND(A126&gt;=101.25,A126&lt;123.75),"OSO",
AND(A126&gt;=123.75,A126&lt;146.25),"SO",
AND(A126&gt;=146.25,A126&lt;168.75),"SSO",
AND(A126&gt;=168.75,A126&lt;191.25),"S",
AND(A126&gt;=191.25,A126&lt;213.75),"SSW",
AND(A126&gt;=213.75,A126&lt;236.25),"SW",
AND(A126&gt;=236.25,A126&lt;258.75),"WSW",
AND(A126&gt;=258.75,A126&lt;281.25),"W",
AND(A126&gt;=281.25,A126&lt;303.75),"WNW",
AND(A126&gt;=303.75,A126&lt;326.25),"NW",
AND(A126&gt;=326.25,A126&lt;348.75),"NNW")</f>
        <v>SO</v>
      </c>
      <c r="C126">
        <v>11.9</v>
      </c>
      <c r="D126" t="str" cm="1">
        <f t="array" ref="D126">_xlfn.IFS(
AND(C126&gt;=0,C126&lt;10),"1",
AND(C126&gt;=10,C126&lt;20),"2",
AND(C126&gt;=20,C126&lt;30),"3",
AND(C126&gt;=30,C126&lt;40),"4",
AND(C126&gt;=40,C126&lt;50),"5")</f>
        <v>2</v>
      </c>
    </row>
    <row r="127" spans="1:4" x14ac:dyDescent="0.45">
      <c r="A127">
        <v>231</v>
      </c>
      <c r="B127" t="str" cm="1">
        <f t="array" ref="B127">_xlfn.IFS(OR(A127&gt;=348.75,A127&lt;11.25),"N",
AND(A127&gt;=11.25,A127&lt;33.75),"NNO",
AND(A127&gt;=33.75,A127&lt;56.25),"NO",
AND(A127&gt;=56.25,A127&lt;78.75),"ONO",
AND(A127&gt;=78.75,A127&lt;101.25),"O",
AND(A127&gt;=101.25,A127&lt;123.75),"OSO",
AND(A127&gt;=123.75,A127&lt;146.25),"SO",
AND(A127&gt;=146.25,A127&lt;168.75),"SSO",
AND(A127&gt;=168.75,A127&lt;191.25),"S",
AND(A127&gt;=191.25,A127&lt;213.75),"SSW",
AND(A127&gt;=213.75,A127&lt;236.25),"SW",
AND(A127&gt;=236.25,A127&lt;258.75),"WSW",
AND(A127&gt;=258.75,A127&lt;281.25),"W",
AND(A127&gt;=281.25,A127&lt;303.75),"WNW",
AND(A127&gt;=303.75,A127&lt;326.25),"NW",
AND(A127&gt;=326.25,A127&lt;348.75),"NNW")</f>
        <v>SW</v>
      </c>
      <c r="C127">
        <v>10.4</v>
      </c>
      <c r="D127" t="str" cm="1">
        <f t="array" ref="D127">_xlfn.IFS(
AND(C127&gt;=0,C127&lt;10),"1",
AND(C127&gt;=10,C127&lt;20),"2",
AND(C127&gt;=20,C127&lt;30),"3",
AND(C127&gt;=30,C127&lt;40),"4",
AND(C127&gt;=40,C127&lt;50),"5")</f>
        <v>2</v>
      </c>
    </row>
    <row r="128" spans="1:4" x14ac:dyDescent="0.45">
      <c r="A128">
        <v>209</v>
      </c>
      <c r="B128" t="str" cm="1">
        <f t="array" ref="B128">_xlfn.IFS(OR(A128&gt;=348.75,A128&lt;11.25),"N",
AND(A128&gt;=11.25,A128&lt;33.75),"NNO",
AND(A128&gt;=33.75,A128&lt;56.25),"NO",
AND(A128&gt;=56.25,A128&lt;78.75),"ONO",
AND(A128&gt;=78.75,A128&lt;101.25),"O",
AND(A128&gt;=101.25,A128&lt;123.75),"OSO",
AND(A128&gt;=123.75,A128&lt;146.25),"SO",
AND(A128&gt;=146.25,A128&lt;168.75),"SSO",
AND(A128&gt;=168.75,A128&lt;191.25),"S",
AND(A128&gt;=191.25,A128&lt;213.75),"SSW",
AND(A128&gt;=213.75,A128&lt;236.25),"SW",
AND(A128&gt;=236.25,A128&lt;258.75),"WSW",
AND(A128&gt;=258.75,A128&lt;281.25),"W",
AND(A128&gt;=281.25,A128&lt;303.75),"WNW",
AND(A128&gt;=303.75,A128&lt;326.25),"NW",
AND(A128&gt;=326.25,A128&lt;348.75),"NNW")</f>
        <v>SSW</v>
      </c>
      <c r="C128">
        <v>14</v>
      </c>
      <c r="D128" t="str" cm="1">
        <f t="array" ref="D128">_xlfn.IFS(
AND(C128&gt;=0,C128&lt;10),"1",
AND(C128&gt;=10,C128&lt;20),"2",
AND(C128&gt;=20,C128&lt;30),"3",
AND(C128&gt;=30,C128&lt;40),"4",
AND(C128&gt;=40,C128&lt;50),"5")</f>
        <v>2</v>
      </c>
    </row>
    <row r="129" spans="1:4" x14ac:dyDescent="0.45">
      <c r="A129">
        <v>323</v>
      </c>
      <c r="B129" t="str" cm="1">
        <f t="array" ref="B129">_xlfn.IFS(OR(A129&gt;=348.75,A129&lt;11.25),"N",
AND(A129&gt;=11.25,A129&lt;33.75),"NNO",
AND(A129&gt;=33.75,A129&lt;56.25),"NO",
AND(A129&gt;=56.25,A129&lt;78.75),"ONO",
AND(A129&gt;=78.75,A129&lt;101.25),"O",
AND(A129&gt;=101.25,A129&lt;123.75),"OSO",
AND(A129&gt;=123.75,A129&lt;146.25),"SO",
AND(A129&gt;=146.25,A129&lt;168.75),"SSO",
AND(A129&gt;=168.75,A129&lt;191.25),"S",
AND(A129&gt;=191.25,A129&lt;213.75),"SSW",
AND(A129&gt;=213.75,A129&lt;236.25),"SW",
AND(A129&gt;=236.25,A129&lt;258.75),"WSW",
AND(A129&gt;=258.75,A129&lt;281.25),"W",
AND(A129&gt;=281.25,A129&lt;303.75),"WNW",
AND(A129&gt;=303.75,A129&lt;326.25),"NW",
AND(A129&gt;=326.25,A129&lt;348.75),"NNW")</f>
        <v>NW</v>
      </c>
      <c r="C129">
        <v>11.2</v>
      </c>
      <c r="D129" t="str" cm="1">
        <f t="array" ref="D129">_xlfn.IFS(
AND(C129&gt;=0,C129&lt;10),"1",
AND(C129&gt;=10,C129&lt;20),"2",
AND(C129&gt;=20,C129&lt;30),"3",
AND(C129&gt;=30,C129&lt;40),"4",
AND(C129&gt;=40,C129&lt;50),"5")</f>
        <v>2</v>
      </c>
    </row>
    <row r="130" spans="1:4" x14ac:dyDescent="0.45">
      <c r="A130">
        <v>37</v>
      </c>
      <c r="B130" t="str" cm="1">
        <f t="array" ref="B130">_xlfn.IFS(OR(A130&gt;=348.75,A130&lt;11.25),"N",
AND(A130&gt;=11.25,A130&lt;33.75),"NNO",
AND(A130&gt;=33.75,A130&lt;56.25),"NO",
AND(A130&gt;=56.25,A130&lt;78.75),"ONO",
AND(A130&gt;=78.75,A130&lt;101.25),"O",
AND(A130&gt;=101.25,A130&lt;123.75),"OSO",
AND(A130&gt;=123.75,A130&lt;146.25),"SO",
AND(A130&gt;=146.25,A130&lt;168.75),"SSO",
AND(A130&gt;=168.75,A130&lt;191.25),"S",
AND(A130&gt;=191.25,A130&lt;213.75),"SSW",
AND(A130&gt;=213.75,A130&lt;236.25),"SW",
AND(A130&gt;=236.25,A130&lt;258.75),"WSW",
AND(A130&gt;=258.75,A130&lt;281.25),"W",
AND(A130&gt;=281.25,A130&lt;303.75),"WNW",
AND(A130&gt;=303.75,A130&lt;326.25),"NW",
AND(A130&gt;=326.25,A130&lt;348.75),"NNW")</f>
        <v>NO</v>
      </c>
      <c r="C130">
        <v>10.1</v>
      </c>
      <c r="D130" t="str" cm="1">
        <f t="array" ref="D130">_xlfn.IFS(
AND(C130&gt;=0,C130&lt;10),"1",
AND(C130&gt;=10,C130&lt;20),"2",
AND(C130&gt;=20,C130&lt;30),"3",
AND(C130&gt;=30,C130&lt;40),"4",
AND(C130&gt;=40,C130&lt;50),"5")</f>
        <v>2</v>
      </c>
    </row>
    <row r="131" spans="1:4" x14ac:dyDescent="0.45">
      <c r="A131">
        <v>62</v>
      </c>
      <c r="B131" t="str" cm="1">
        <f t="array" ref="B131">_xlfn.IFS(OR(A131&gt;=348.75,A131&lt;11.25),"N",
AND(A131&gt;=11.25,A131&lt;33.75),"NNO",
AND(A131&gt;=33.75,A131&lt;56.25),"NO",
AND(A131&gt;=56.25,A131&lt;78.75),"ONO",
AND(A131&gt;=78.75,A131&lt;101.25),"O",
AND(A131&gt;=101.25,A131&lt;123.75),"OSO",
AND(A131&gt;=123.75,A131&lt;146.25),"SO",
AND(A131&gt;=146.25,A131&lt;168.75),"SSO",
AND(A131&gt;=168.75,A131&lt;191.25),"S",
AND(A131&gt;=191.25,A131&lt;213.75),"SSW",
AND(A131&gt;=213.75,A131&lt;236.25),"SW",
AND(A131&gt;=236.25,A131&lt;258.75),"WSW",
AND(A131&gt;=258.75,A131&lt;281.25),"W",
AND(A131&gt;=281.25,A131&lt;303.75),"WNW",
AND(A131&gt;=303.75,A131&lt;326.25),"NW",
AND(A131&gt;=326.25,A131&lt;348.75),"NNW")</f>
        <v>ONO</v>
      </c>
      <c r="C131">
        <v>12.2</v>
      </c>
      <c r="D131" t="str" cm="1">
        <f t="array" ref="D131">_xlfn.IFS(
AND(C131&gt;=0,C131&lt;10),"1",
AND(C131&gt;=10,C131&lt;20),"2",
AND(C131&gt;=20,C131&lt;30),"3",
AND(C131&gt;=30,C131&lt;40),"4",
AND(C131&gt;=40,C131&lt;50),"5")</f>
        <v>2</v>
      </c>
    </row>
    <row r="132" spans="1:4" x14ac:dyDescent="0.45">
      <c r="A132">
        <v>71</v>
      </c>
      <c r="B132" t="str" cm="1">
        <f t="array" ref="B132">_xlfn.IFS(OR(A132&gt;=348.75,A132&lt;11.25),"N",
AND(A132&gt;=11.25,A132&lt;33.75),"NNO",
AND(A132&gt;=33.75,A132&lt;56.25),"NO",
AND(A132&gt;=56.25,A132&lt;78.75),"ONO",
AND(A132&gt;=78.75,A132&lt;101.25),"O",
AND(A132&gt;=101.25,A132&lt;123.75),"OSO",
AND(A132&gt;=123.75,A132&lt;146.25),"SO",
AND(A132&gt;=146.25,A132&lt;168.75),"SSO",
AND(A132&gt;=168.75,A132&lt;191.25),"S",
AND(A132&gt;=191.25,A132&lt;213.75),"SSW",
AND(A132&gt;=213.75,A132&lt;236.25),"SW",
AND(A132&gt;=236.25,A132&lt;258.75),"WSW",
AND(A132&gt;=258.75,A132&lt;281.25),"W",
AND(A132&gt;=281.25,A132&lt;303.75),"WNW",
AND(A132&gt;=303.75,A132&lt;326.25),"NW",
AND(A132&gt;=326.25,A132&lt;348.75),"NNW")</f>
        <v>ONO</v>
      </c>
      <c r="C132">
        <v>11.5</v>
      </c>
      <c r="D132" t="str" cm="1">
        <f t="array" ref="D132">_xlfn.IFS(
AND(C132&gt;=0,C132&lt;10),"1",
AND(C132&gt;=10,C132&lt;20),"2",
AND(C132&gt;=20,C132&lt;30),"3",
AND(C132&gt;=30,C132&lt;40),"4",
AND(C132&gt;=40,C132&lt;50),"5")</f>
        <v>2</v>
      </c>
    </row>
    <row r="133" spans="1:4" x14ac:dyDescent="0.45">
      <c r="A133">
        <v>78</v>
      </c>
      <c r="B133" t="str" cm="1">
        <f t="array" ref="B133">_xlfn.IFS(OR(A133&gt;=348.75,A133&lt;11.25),"N",
AND(A133&gt;=11.25,A133&lt;33.75),"NNO",
AND(A133&gt;=33.75,A133&lt;56.25),"NO",
AND(A133&gt;=56.25,A133&lt;78.75),"ONO",
AND(A133&gt;=78.75,A133&lt;101.25),"O",
AND(A133&gt;=101.25,A133&lt;123.75),"OSO",
AND(A133&gt;=123.75,A133&lt;146.25),"SO",
AND(A133&gt;=146.25,A133&lt;168.75),"SSO",
AND(A133&gt;=168.75,A133&lt;191.25),"S",
AND(A133&gt;=191.25,A133&lt;213.75),"SSW",
AND(A133&gt;=213.75,A133&lt;236.25),"SW",
AND(A133&gt;=236.25,A133&lt;258.75),"WSW",
AND(A133&gt;=258.75,A133&lt;281.25),"W",
AND(A133&gt;=281.25,A133&lt;303.75),"WNW",
AND(A133&gt;=303.75,A133&lt;326.25),"NW",
AND(A133&gt;=326.25,A133&lt;348.75),"NNW")</f>
        <v>ONO</v>
      </c>
      <c r="C133">
        <v>14</v>
      </c>
      <c r="D133" t="str" cm="1">
        <f t="array" ref="D133">_xlfn.IFS(
AND(C133&gt;=0,C133&lt;10),"1",
AND(C133&gt;=10,C133&lt;20),"2",
AND(C133&gt;=20,C133&lt;30),"3",
AND(C133&gt;=30,C133&lt;40),"4",
AND(C133&gt;=40,C133&lt;50),"5")</f>
        <v>2</v>
      </c>
    </row>
    <row r="134" spans="1:4" x14ac:dyDescent="0.45">
      <c r="A134">
        <v>84</v>
      </c>
      <c r="B134" t="str" cm="1">
        <f t="array" ref="B134">_xlfn.IFS(OR(A134&gt;=348.75,A134&lt;11.25),"N",
AND(A134&gt;=11.25,A134&lt;33.75),"NNO",
AND(A134&gt;=33.75,A134&lt;56.25),"NO",
AND(A134&gt;=56.25,A134&lt;78.75),"ONO",
AND(A134&gt;=78.75,A134&lt;101.25),"O",
AND(A134&gt;=101.25,A134&lt;123.75),"OSO",
AND(A134&gt;=123.75,A134&lt;146.25),"SO",
AND(A134&gt;=146.25,A134&lt;168.75),"SSO",
AND(A134&gt;=168.75,A134&lt;191.25),"S",
AND(A134&gt;=191.25,A134&lt;213.75),"SSW",
AND(A134&gt;=213.75,A134&lt;236.25),"SW",
AND(A134&gt;=236.25,A134&lt;258.75),"WSW",
AND(A134&gt;=258.75,A134&lt;281.25),"W",
AND(A134&gt;=281.25,A134&lt;303.75),"WNW",
AND(A134&gt;=303.75,A134&lt;326.25),"NW",
AND(A134&gt;=326.25,A134&lt;348.75),"NNW")</f>
        <v>O</v>
      </c>
      <c r="C134">
        <v>12.6</v>
      </c>
      <c r="D134" t="str" cm="1">
        <f t="array" ref="D134">_xlfn.IFS(
AND(C134&gt;=0,C134&lt;10),"1",
AND(C134&gt;=10,C134&lt;20),"2",
AND(C134&gt;=20,C134&lt;30),"3",
AND(C134&gt;=30,C134&lt;40),"4",
AND(C134&gt;=40,C134&lt;50),"5")</f>
        <v>2</v>
      </c>
    </row>
    <row r="135" spans="1:4" x14ac:dyDescent="0.45">
      <c r="A135">
        <v>189</v>
      </c>
      <c r="B135" t="str" cm="1">
        <f t="array" ref="B135">_xlfn.IFS(OR(A135&gt;=348.75,A135&lt;11.25),"N",
AND(A135&gt;=11.25,A135&lt;33.75),"NNO",
AND(A135&gt;=33.75,A135&lt;56.25),"NO",
AND(A135&gt;=56.25,A135&lt;78.75),"ONO",
AND(A135&gt;=78.75,A135&lt;101.25),"O",
AND(A135&gt;=101.25,A135&lt;123.75),"OSO",
AND(A135&gt;=123.75,A135&lt;146.25),"SO",
AND(A135&gt;=146.25,A135&lt;168.75),"SSO",
AND(A135&gt;=168.75,A135&lt;191.25),"S",
AND(A135&gt;=191.25,A135&lt;213.75),"SSW",
AND(A135&gt;=213.75,A135&lt;236.25),"SW",
AND(A135&gt;=236.25,A135&lt;258.75),"WSW",
AND(A135&gt;=258.75,A135&lt;281.25),"W",
AND(A135&gt;=281.25,A135&lt;303.75),"WNW",
AND(A135&gt;=303.75,A135&lt;326.25),"NW",
AND(A135&gt;=326.25,A135&lt;348.75),"NNW")</f>
        <v>S</v>
      </c>
      <c r="C135">
        <v>8.3000000000000007</v>
      </c>
      <c r="D135" t="str" cm="1">
        <f t="array" ref="D135">_xlfn.IFS(
AND(C135&gt;=0,C135&lt;10),"1",
AND(C135&gt;=10,C135&lt;20),"2",
AND(C135&gt;=20,C135&lt;30),"3",
AND(C135&gt;=30,C135&lt;40),"4",
AND(C135&gt;=40,C135&lt;50),"5")</f>
        <v>1</v>
      </c>
    </row>
    <row r="136" spans="1:4" x14ac:dyDescent="0.45">
      <c r="A136">
        <v>146</v>
      </c>
      <c r="B136" t="str" cm="1">
        <f t="array" ref="B136">_xlfn.IFS(OR(A136&gt;=348.75,A136&lt;11.25),"N",
AND(A136&gt;=11.25,A136&lt;33.75),"NNO",
AND(A136&gt;=33.75,A136&lt;56.25),"NO",
AND(A136&gt;=56.25,A136&lt;78.75),"ONO",
AND(A136&gt;=78.75,A136&lt;101.25),"O",
AND(A136&gt;=101.25,A136&lt;123.75),"OSO",
AND(A136&gt;=123.75,A136&lt;146.25),"SO",
AND(A136&gt;=146.25,A136&lt;168.75),"SSO",
AND(A136&gt;=168.75,A136&lt;191.25),"S",
AND(A136&gt;=191.25,A136&lt;213.75),"SSW",
AND(A136&gt;=213.75,A136&lt;236.25),"SW",
AND(A136&gt;=236.25,A136&lt;258.75),"WSW",
AND(A136&gt;=258.75,A136&lt;281.25),"W",
AND(A136&gt;=281.25,A136&lt;303.75),"WNW",
AND(A136&gt;=303.75,A136&lt;326.25),"NW",
AND(A136&gt;=326.25,A136&lt;348.75),"NNW")</f>
        <v>SO</v>
      </c>
      <c r="C136">
        <v>13.3</v>
      </c>
      <c r="D136" t="str" cm="1">
        <f t="array" ref="D136">_xlfn.IFS(
AND(C136&gt;=0,C136&lt;10),"1",
AND(C136&gt;=10,C136&lt;20),"2",
AND(C136&gt;=20,C136&lt;30),"3",
AND(C136&gt;=30,C136&lt;40),"4",
AND(C136&gt;=40,C136&lt;50),"5")</f>
        <v>2</v>
      </c>
    </row>
    <row r="137" spans="1:4" x14ac:dyDescent="0.45">
      <c r="A137">
        <v>279</v>
      </c>
      <c r="B137" t="str" cm="1">
        <f t="array" ref="B137">_xlfn.IFS(OR(A137&gt;=348.75,A137&lt;11.25),"N",
AND(A137&gt;=11.25,A137&lt;33.75),"NNO",
AND(A137&gt;=33.75,A137&lt;56.25),"NO",
AND(A137&gt;=56.25,A137&lt;78.75),"ONO",
AND(A137&gt;=78.75,A137&lt;101.25),"O",
AND(A137&gt;=101.25,A137&lt;123.75),"OSO",
AND(A137&gt;=123.75,A137&lt;146.25),"SO",
AND(A137&gt;=146.25,A137&lt;168.75),"SSO",
AND(A137&gt;=168.75,A137&lt;191.25),"S",
AND(A137&gt;=191.25,A137&lt;213.75),"SSW",
AND(A137&gt;=213.75,A137&lt;236.25),"SW",
AND(A137&gt;=236.25,A137&lt;258.75),"WSW",
AND(A137&gt;=258.75,A137&lt;281.25),"W",
AND(A137&gt;=281.25,A137&lt;303.75),"WNW",
AND(A137&gt;=303.75,A137&lt;326.25),"NW",
AND(A137&gt;=326.25,A137&lt;348.75),"NNW")</f>
        <v>W</v>
      </c>
      <c r="C137">
        <v>7.2</v>
      </c>
      <c r="D137" t="str" cm="1">
        <f t="array" ref="D137">_xlfn.IFS(
AND(C137&gt;=0,C137&lt;10),"1",
AND(C137&gt;=10,C137&lt;20),"2",
AND(C137&gt;=20,C137&lt;30),"3",
AND(C137&gt;=30,C137&lt;40),"4",
AND(C137&gt;=40,C137&lt;50),"5")</f>
        <v>1</v>
      </c>
    </row>
    <row r="138" spans="1:4" x14ac:dyDescent="0.45">
      <c r="A138">
        <v>237</v>
      </c>
      <c r="B138" t="str" cm="1">
        <f t="array" ref="B138">_xlfn.IFS(OR(A138&gt;=348.75,A138&lt;11.25),"N",
AND(A138&gt;=11.25,A138&lt;33.75),"NNO",
AND(A138&gt;=33.75,A138&lt;56.25),"NO",
AND(A138&gt;=56.25,A138&lt;78.75),"ONO",
AND(A138&gt;=78.75,A138&lt;101.25),"O",
AND(A138&gt;=101.25,A138&lt;123.75),"OSO",
AND(A138&gt;=123.75,A138&lt;146.25),"SO",
AND(A138&gt;=146.25,A138&lt;168.75),"SSO",
AND(A138&gt;=168.75,A138&lt;191.25),"S",
AND(A138&gt;=191.25,A138&lt;213.75),"SSW",
AND(A138&gt;=213.75,A138&lt;236.25),"SW",
AND(A138&gt;=236.25,A138&lt;258.75),"WSW",
AND(A138&gt;=258.75,A138&lt;281.25),"W",
AND(A138&gt;=281.25,A138&lt;303.75),"WNW",
AND(A138&gt;=303.75,A138&lt;326.25),"NW",
AND(A138&gt;=326.25,A138&lt;348.75),"NNW")</f>
        <v>WSW</v>
      </c>
      <c r="C138">
        <v>10.1</v>
      </c>
      <c r="D138" t="str" cm="1">
        <f t="array" ref="D138">_xlfn.IFS(
AND(C138&gt;=0,C138&lt;10),"1",
AND(C138&gt;=10,C138&lt;20),"2",
AND(C138&gt;=20,C138&lt;30),"3",
AND(C138&gt;=30,C138&lt;40),"4",
AND(C138&gt;=40,C138&lt;50),"5")</f>
        <v>2</v>
      </c>
    </row>
    <row r="139" spans="1:4" x14ac:dyDescent="0.45">
      <c r="A139">
        <v>278</v>
      </c>
      <c r="B139" t="str" cm="1">
        <f t="array" ref="B139">_xlfn.IFS(OR(A139&gt;=348.75,A139&lt;11.25),"N",
AND(A139&gt;=11.25,A139&lt;33.75),"NNO",
AND(A139&gt;=33.75,A139&lt;56.25),"NO",
AND(A139&gt;=56.25,A139&lt;78.75),"ONO",
AND(A139&gt;=78.75,A139&lt;101.25),"O",
AND(A139&gt;=101.25,A139&lt;123.75),"OSO",
AND(A139&gt;=123.75,A139&lt;146.25),"SO",
AND(A139&gt;=146.25,A139&lt;168.75),"SSO",
AND(A139&gt;=168.75,A139&lt;191.25),"S",
AND(A139&gt;=191.25,A139&lt;213.75),"SSW",
AND(A139&gt;=213.75,A139&lt;236.25),"SW",
AND(A139&gt;=236.25,A139&lt;258.75),"WSW",
AND(A139&gt;=258.75,A139&lt;281.25),"W",
AND(A139&gt;=281.25,A139&lt;303.75),"WNW",
AND(A139&gt;=303.75,A139&lt;326.25),"NW",
AND(A139&gt;=326.25,A139&lt;348.75),"NNW")</f>
        <v>W</v>
      </c>
      <c r="C139">
        <v>22</v>
      </c>
      <c r="D139" t="str" cm="1">
        <f t="array" ref="D139">_xlfn.IFS(
AND(C139&gt;=0,C139&lt;10),"1",
AND(C139&gt;=10,C139&lt;20),"2",
AND(C139&gt;=20,C139&lt;30),"3",
AND(C139&gt;=30,C139&lt;40),"4",
AND(C139&gt;=40,C139&lt;50),"5")</f>
        <v>3</v>
      </c>
    </row>
    <row r="140" spans="1:4" x14ac:dyDescent="0.45">
      <c r="A140">
        <v>267</v>
      </c>
      <c r="B140" t="str" cm="1">
        <f t="array" ref="B140">_xlfn.IFS(OR(A140&gt;=348.75,A140&lt;11.25),"N",
AND(A140&gt;=11.25,A140&lt;33.75),"NNO",
AND(A140&gt;=33.75,A140&lt;56.25),"NO",
AND(A140&gt;=56.25,A140&lt;78.75),"ONO",
AND(A140&gt;=78.75,A140&lt;101.25),"O",
AND(A140&gt;=101.25,A140&lt;123.75),"OSO",
AND(A140&gt;=123.75,A140&lt;146.25),"SO",
AND(A140&gt;=146.25,A140&lt;168.75),"SSO",
AND(A140&gt;=168.75,A140&lt;191.25),"S",
AND(A140&gt;=191.25,A140&lt;213.75),"SSW",
AND(A140&gt;=213.75,A140&lt;236.25),"SW",
AND(A140&gt;=236.25,A140&lt;258.75),"WSW",
AND(A140&gt;=258.75,A140&lt;281.25),"W",
AND(A140&gt;=281.25,A140&lt;303.75),"WNW",
AND(A140&gt;=303.75,A140&lt;326.25),"NW",
AND(A140&gt;=326.25,A140&lt;348.75),"NNW")</f>
        <v>W</v>
      </c>
      <c r="C140">
        <v>14</v>
      </c>
      <c r="D140" t="str" cm="1">
        <f t="array" ref="D140">_xlfn.IFS(
AND(C140&gt;=0,C140&lt;10),"1",
AND(C140&gt;=10,C140&lt;20),"2",
AND(C140&gt;=20,C140&lt;30),"3",
AND(C140&gt;=30,C140&lt;40),"4",
AND(C140&gt;=40,C140&lt;50),"5")</f>
        <v>2</v>
      </c>
    </row>
    <row r="141" spans="1:4" x14ac:dyDescent="0.45">
      <c r="A141">
        <v>254</v>
      </c>
      <c r="B141" t="str" cm="1">
        <f t="array" ref="B141">_xlfn.IFS(OR(A141&gt;=348.75,A141&lt;11.25),"N",
AND(A141&gt;=11.25,A141&lt;33.75),"NNO",
AND(A141&gt;=33.75,A141&lt;56.25),"NO",
AND(A141&gt;=56.25,A141&lt;78.75),"ONO",
AND(A141&gt;=78.75,A141&lt;101.25),"O",
AND(A141&gt;=101.25,A141&lt;123.75),"OSO",
AND(A141&gt;=123.75,A141&lt;146.25),"SO",
AND(A141&gt;=146.25,A141&lt;168.75),"SSO",
AND(A141&gt;=168.75,A141&lt;191.25),"S",
AND(A141&gt;=191.25,A141&lt;213.75),"SSW",
AND(A141&gt;=213.75,A141&lt;236.25),"SW",
AND(A141&gt;=236.25,A141&lt;258.75),"WSW",
AND(A141&gt;=258.75,A141&lt;281.25),"W",
AND(A141&gt;=281.25,A141&lt;303.75),"WNW",
AND(A141&gt;=303.75,A141&lt;326.25),"NW",
AND(A141&gt;=326.25,A141&lt;348.75),"NNW")</f>
        <v>WSW</v>
      </c>
      <c r="C141">
        <v>8.3000000000000007</v>
      </c>
      <c r="D141" t="str" cm="1">
        <f t="array" ref="D141">_xlfn.IFS(
AND(C141&gt;=0,C141&lt;10),"1",
AND(C141&gt;=10,C141&lt;20),"2",
AND(C141&gt;=20,C141&lt;30),"3",
AND(C141&gt;=30,C141&lt;40),"4",
AND(C141&gt;=40,C141&lt;50),"5")</f>
        <v>1</v>
      </c>
    </row>
    <row r="142" spans="1:4" x14ac:dyDescent="0.45">
      <c r="A142">
        <v>99</v>
      </c>
      <c r="B142" t="str" cm="1">
        <f t="array" ref="B142">_xlfn.IFS(OR(A142&gt;=348.75,A142&lt;11.25),"N",
AND(A142&gt;=11.25,A142&lt;33.75),"NNO",
AND(A142&gt;=33.75,A142&lt;56.25),"NO",
AND(A142&gt;=56.25,A142&lt;78.75),"ONO",
AND(A142&gt;=78.75,A142&lt;101.25),"O",
AND(A142&gt;=101.25,A142&lt;123.75),"OSO",
AND(A142&gt;=123.75,A142&lt;146.25),"SO",
AND(A142&gt;=146.25,A142&lt;168.75),"SSO",
AND(A142&gt;=168.75,A142&lt;191.25),"S",
AND(A142&gt;=191.25,A142&lt;213.75),"SSW",
AND(A142&gt;=213.75,A142&lt;236.25),"SW",
AND(A142&gt;=236.25,A142&lt;258.75),"WSW",
AND(A142&gt;=258.75,A142&lt;281.25),"W",
AND(A142&gt;=281.25,A142&lt;303.75),"WNW",
AND(A142&gt;=303.75,A142&lt;326.25),"NW",
AND(A142&gt;=326.25,A142&lt;348.75),"NNW")</f>
        <v>O</v>
      </c>
      <c r="C142">
        <v>6.1</v>
      </c>
      <c r="D142" t="str" cm="1">
        <f t="array" ref="D142">_xlfn.IFS(
AND(C142&gt;=0,C142&lt;10),"1",
AND(C142&gt;=10,C142&lt;20),"2",
AND(C142&gt;=20,C142&lt;30),"3",
AND(C142&gt;=30,C142&lt;40),"4",
AND(C142&gt;=40,C142&lt;50),"5")</f>
        <v>1</v>
      </c>
    </row>
    <row r="143" spans="1:4" x14ac:dyDescent="0.45">
      <c r="A143">
        <v>271</v>
      </c>
      <c r="B143" t="str" cm="1">
        <f t="array" ref="B143">_xlfn.IFS(OR(A143&gt;=348.75,A143&lt;11.25),"N",
AND(A143&gt;=11.25,A143&lt;33.75),"NNO",
AND(A143&gt;=33.75,A143&lt;56.25),"NO",
AND(A143&gt;=56.25,A143&lt;78.75),"ONO",
AND(A143&gt;=78.75,A143&lt;101.25),"O",
AND(A143&gt;=101.25,A143&lt;123.75),"OSO",
AND(A143&gt;=123.75,A143&lt;146.25),"SO",
AND(A143&gt;=146.25,A143&lt;168.75),"SSO",
AND(A143&gt;=168.75,A143&lt;191.25),"S",
AND(A143&gt;=191.25,A143&lt;213.75),"SSW",
AND(A143&gt;=213.75,A143&lt;236.25),"SW",
AND(A143&gt;=236.25,A143&lt;258.75),"WSW",
AND(A143&gt;=258.75,A143&lt;281.25),"W",
AND(A143&gt;=281.25,A143&lt;303.75),"WNW",
AND(A143&gt;=303.75,A143&lt;326.25),"NW",
AND(A143&gt;=326.25,A143&lt;348.75),"NNW")</f>
        <v>W</v>
      </c>
      <c r="C143">
        <v>10.1</v>
      </c>
      <c r="D143" t="str" cm="1">
        <f t="array" ref="D143">_xlfn.IFS(
AND(C143&gt;=0,C143&lt;10),"1",
AND(C143&gt;=10,C143&lt;20),"2",
AND(C143&gt;=20,C143&lt;30),"3",
AND(C143&gt;=30,C143&lt;40),"4",
AND(C143&gt;=40,C143&lt;50),"5")</f>
        <v>2</v>
      </c>
    </row>
    <row r="144" spans="1:4" x14ac:dyDescent="0.45">
      <c r="A144">
        <v>245</v>
      </c>
      <c r="B144" t="str" cm="1">
        <f t="array" ref="B144">_xlfn.IFS(OR(A144&gt;=348.75,A144&lt;11.25),"N",
AND(A144&gt;=11.25,A144&lt;33.75),"NNO",
AND(A144&gt;=33.75,A144&lt;56.25),"NO",
AND(A144&gt;=56.25,A144&lt;78.75),"ONO",
AND(A144&gt;=78.75,A144&lt;101.25),"O",
AND(A144&gt;=101.25,A144&lt;123.75),"OSO",
AND(A144&gt;=123.75,A144&lt;146.25),"SO",
AND(A144&gt;=146.25,A144&lt;168.75),"SSO",
AND(A144&gt;=168.75,A144&lt;191.25),"S",
AND(A144&gt;=191.25,A144&lt;213.75),"SSW",
AND(A144&gt;=213.75,A144&lt;236.25),"SW",
AND(A144&gt;=236.25,A144&lt;258.75),"WSW",
AND(A144&gt;=258.75,A144&lt;281.25),"W",
AND(A144&gt;=281.25,A144&lt;303.75),"WNW",
AND(A144&gt;=303.75,A144&lt;326.25),"NW",
AND(A144&gt;=326.25,A144&lt;348.75),"NNW")</f>
        <v>WSW</v>
      </c>
      <c r="C144">
        <v>13.3</v>
      </c>
      <c r="D144" t="str" cm="1">
        <f t="array" ref="D144">_xlfn.IFS(
AND(C144&gt;=0,C144&lt;10),"1",
AND(C144&gt;=10,C144&lt;20),"2",
AND(C144&gt;=20,C144&lt;30),"3",
AND(C144&gt;=30,C144&lt;40),"4",
AND(C144&gt;=40,C144&lt;50),"5")</f>
        <v>2</v>
      </c>
    </row>
    <row r="145" spans="1:4" x14ac:dyDescent="0.45">
      <c r="A145">
        <v>218</v>
      </c>
      <c r="B145" t="str" cm="1">
        <f t="array" ref="B145">_xlfn.IFS(OR(A145&gt;=348.75,A145&lt;11.25),"N",
AND(A145&gt;=11.25,A145&lt;33.75),"NNO",
AND(A145&gt;=33.75,A145&lt;56.25),"NO",
AND(A145&gt;=56.25,A145&lt;78.75),"ONO",
AND(A145&gt;=78.75,A145&lt;101.25),"O",
AND(A145&gt;=101.25,A145&lt;123.75),"OSO",
AND(A145&gt;=123.75,A145&lt;146.25),"SO",
AND(A145&gt;=146.25,A145&lt;168.75),"SSO",
AND(A145&gt;=168.75,A145&lt;191.25),"S",
AND(A145&gt;=191.25,A145&lt;213.75),"SSW",
AND(A145&gt;=213.75,A145&lt;236.25),"SW",
AND(A145&gt;=236.25,A145&lt;258.75),"WSW",
AND(A145&gt;=258.75,A145&lt;281.25),"W",
AND(A145&gt;=281.25,A145&lt;303.75),"WNW",
AND(A145&gt;=303.75,A145&lt;326.25),"NW",
AND(A145&gt;=326.25,A145&lt;348.75),"NNW")</f>
        <v>SW</v>
      </c>
      <c r="C145">
        <v>5.4</v>
      </c>
      <c r="D145" t="str" cm="1">
        <f t="array" ref="D145">_xlfn.IFS(
AND(C145&gt;=0,C145&lt;10),"1",
AND(C145&gt;=10,C145&lt;20),"2",
AND(C145&gt;=20,C145&lt;30),"3",
AND(C145&gt;=30,C145&lt;40),"4",
AND(C145&gt;=40,C145&lt;50),"5")</f>
        <v>1</v>
      </c>
    </row>
    <row r="146" spans="1:4" x14ac:dyDescent="0.45">
      <c r="A146">
        <v>215</v>
      </c>
      <c r="B146" t="str" cm="1">
        <f t="array" ref="B146">_xlfn.IFS(OR(A146&gt;=348.75,A146&lt;11.25),"N",
AND(A146&gt;=11.25,A146&lt;33.75),"NNO",
AND(A146&gt;=33.75,A146&lt;56.25),"NO",
AND(A146&gt;=56.25,A146&lt;78.75),"ONO",
AND(A146&gt;=78.75,A146&lt;101.25),"O",
AND(A146&gt;=101.25,A146&lt;123.75),"OSO",
AND(A146&gt;=123.75,A146&lt;146.25),"SO",
AND(A146&gt;=146.25,A146&lt;168.75),"SSO",
AND(A146&gt;=168.75,A146&lt;191.25),"S",
AND(A146&gt;=191.25,A146&lt;213.75),"SSW",
AND(A146&gt;=213.75,A146&lt;236.25),"SW",
AND(A146&gt;=236.25,A146&lt;258.75),"WSW",
AND(A146&gt;=258.75,A146&lt;281.25),"W",
AND(A146&gt;=281.25,A146&lt;303.75),"WNW",
AND(A146&gt;=303.75,A146&lt;326.25),"NW",
AND(A146&gt;=326.25,A146&lt;348.75),"NNW")</f>
        <v>SW</v>
      </c>
      <c r="C146">
        <v>5.4</v>
      </c>
      <c r="D146" t="str" cm="1">
        <f t="array" ref="D146">_xlfn.IFS(
AND(C146&gt;=0,C146&lt;10),"1",
AND(C146&gt;=10,C146&lt;20),"2",
AND(C146&gt;=20,C146&lt;30),"3",
AND(C146&gt;=30,C146&lt;40),"4",
AND(C146&gt;=40,C146&lt;50),"5")</f>
        <v>1</v>
      </c>
    </row>
    <row r="147" spans="1:4" x14ac:dyDescent="0.45">
      <c r="A147">
        <v>215</v>
      </c>
      <c r="B147" t="str" cm="1">
        <f t="array" ref="B147">_xlfn.IFS(OR(A147&gt;=348.75,A147&lt;11.25),"N",
AND(A147&gt;=11.25,A147&lt;33.75),"NNO",
AND(A147&gt;=33.75,A147&lt;56.25),"NO",
AND(A147&gt;=56.25,A147&lt;78.75),"ONO",
AND(A147&gt;=78.75,A147&lt;101.25),"O",
AND(A147&gt;=101.25,A147&lt;123.75),"OSO",
AND(A147&gt;=123.75,A147&lt;146.25),"SO",
AND(A147&gt;=146.25,A147&lt;168.75),"SSO",
AND(A147&gt;=168.75,A147&lt;191.25),"S",
AND(A147&gt;=191.25,A147&lt;213.75),"SSW",
AND(A147&gt;=213.75,A147&lt;236.25),"SW",
AND(A147&gt;=236.25,A147&lt;258.75),"WSW",
AND(A147&gt;=258.75,A147&lt;281.25),"W",
AND(A147&gt;=281.25,A147&lt;303.75),"WNW",
AND(A147&gt;=303.75,A147&lt;326.25),"NW",
AND(A147&gt;=326.25,A147&lt;348.75),"NNW")</f>
        <v>SW</v>
      </c>
      <c r="C147">
        <v>6.1</v>
      </c>
      <c r="D147" t="str" cm="1">
        <f t="array" ref="D147">_xlfn.IFS(
AND(C147&gt;=0,C147&lt;10),"1",
AND(C147&gt;=10,C147&lt;20),"2",
AND(C147&gt;=20,C147&lt;30),"3",
AND(C147&gt;=30,C147&lt;40),"4",
AND(C147&gt;=40,C147&lt;50),"5")</f>
        <v>1</v>
      </c>
    </row>
    <row r="148" spans="1:4" x14ac:dyDescent="0.45">
      <c r="A148">
        <v>144</v>
      </c>
      <c r="B148" t="str" cm="1">
        <f t="array" ref="B148">_xlfn.IFS(OR(A148&gt;=348.75,A148&lt;11.25),"N",
AND(A148&gt;=11.25,A148&lt;33.75),"NNO",
AND(A148&gt;=33.75,A148&lt;56.25),"NO",
AND(A148&gt;=56.25,A148&lt;78.75),"ONO",
AND(A148&gt;=78.75,A148&lt;101.25),"O",
AND(A148&gt;=101.25,A148&lt;123.75),"OSO",
AND(A148&gt;=123.75,A148&lt;146.25),"SO",
AND(A148&gt;=146.25,A148&lt;168.75),"SSO",
AND(A148&gt;=168.75,A148&lt;191.25),"S",
AND(A148&gt;=191.25,A148&lt;213.75),"SSW",
AND(A148&gt;=213.75,A148&lt;236.25),"SW",
AND(A148&gt;=236.25,A148&lt;258.75),"WSW",
AND(A148&gt;=258.75,A148&lt;281.25),"W",
AND(A148&gt;=281.25,A148&lt;303.75),"WNW",
AND(A148&gt;=303.75,A148&lt;326.25),"NW",
AND(A148&gt;=326.25,A148&lt;348.75),"NNW")</f>
        <v>SO</v>
      </c>
      <c r="C148">
        <v>11.2</v>
      </c>
      <c r="D148" t="str" cm="1">
        <f t="array" ref="D148">_xlfn.IFS(
AND(C148&gt;=0,C148&lt;10),"1",
AND(C148&gt;=10,C148&lt;20),"2",
AND(C148&gt;=20,C148&lt;30),"3",
AND(C148&gt;=30,C148&lt;40),"4",
AND(C148&gt;=40,C148&lt;50),"5")</f>
        <v>2</v>
      </c>
    </row>
    <row r="149" spans="1:4" x14ac:dyDescent="0.45">
      <c r="A149">
        <v>237</v>
      </c>
      <c r="B149" t="str" cm="1">
        <f t="array" ref="B149">_xlfn.IFS(OR(A149&gt;=348.75,A149&lt;11.25),"N",
AND(A149&gt;=11.25,A149&lt;33.75),"NNO",
AND(A149&gt;=33.75,A149&lt;56.25),"NO",
AND(A149&gt;=56.25,A149&lt;78.75),"ONO",
AND(A149&gt;=78.75,A149&lt;101.25),"O",
AND(A149&gt;=101.25,A149&lt;123.75),"OSO",
AND(A149&gt;=123.75,A149&lt;146.25),"SO",
AND(A149&gt;=146.25,A149&lt;168.75),"SSO",
AND(A149&gt;=168.75,A149&lt;191.25),"S",
AND(A149&gt;=191.25,A149&lt;213.75),"SSW",
AND(A149&gt;=213.75,A149&lt;236.25),"SW",
AND(A149&gt;=236.25,A149&lt;258.75),"WSW",
AND(A149&gt;=258.75,A149&lt;281.25),"W",
AND(A149&gt;=281.25,A149&lt;303.75),"WNW",
AND(A149&gt;=303.75,A149&lt;326.25),"NW",
AND(A149&gt;=326.25,A149&lt;348.75),"NNW")</f>
        <v>WSW</v>
      </c>
      <c r="C149">
        <v>12.2</v>
      </c>
      <c r="D149" t="str" cm="1">
        <f t="array" ref="D149">_xlfn.IFS(
AND(C149&gt;=0,C149&lt;10),"1",
AND(C149&gt;=10,C149&lt;20),"2",
AND(C149&gt;=20,C149&lt;30),"3",
AND(C149&gt;=30,C149&lt;40),"4",
AND(C149&gt;=40,C149&lt;50),"5")</f>
        <v>2</v>
      </c>
    </row>
    <row r="150" spans="1:4" x14ac:dyDescent="0.45">
      <c r="A150">
        <v>246</v>
      </c>
      <c r="B150" t="str" cm="1">
        <f t="array" ref="B150">_xlfn.IFS(OR(A150&gt;=348.75,A150&lt;11.25),"N",
AND(A150&gt;=11.25,A150&lt;33.75),"NNO",
AND(A150&gt;=33.75,A150&lt;56.25),"NO",
AND(A150&gt;=56.25,A150&lt;78.75),"ONO",
AND(A150&gt;=78.75,A150&lt;101.25),"O",
AND(A150&gt;=101.25,A150&lt;123.75),"OSO",
AND(A150&gt;=123.75,A150&lt;146.25),"SO",
AND(A150&gt;=146.25,A150&lt;168.75),"SSO",
AND(A150&gt;=168.75,A150&lt;191.25),"S",
AND(A150&gt;=191.25,A150&lt;213.75),"SSW",
AND(A150&gt;=213.75,A150&lt;236.25),"SW",
AND(A150&gt;=236.25,A150&lt;258.75),"WSW",
AND(A150&gt;=258.75,A150&lt;281.25),"W",
AND(A150&gt;=281.25,A150&lt;303.75),"WNW",
AND(A150&gt;=303.75,A150&lt;326.25),"NW",
AND(A150&gt;=326.25,A150&lt;348.75),"NNW")</f>
        <v>WSW</v>
      </c>
      <c r="C150">
        <v>11.9</v>
      </c>
      <c r="D150" t="str" cm="1">
        <f t="array" ref="D150">_xlfn.IFS(
AND(C150&gt;=0,C150&lt;10),"1",
AND(C150&gt;=10,C150&lt;20),"2",
AND(C150&gt;=20,C150&lt;30),"3",
AND(C150&gt;=30,C150&lt;40),"4",
AND(C150&gt;=40,C150&lt;50),"5")</f>
        <v>2</v>
      </c>
    </row>
    <row r="151" spans="1:4" x14ac:dyDescent="0.45">
      <c r="A151">
        <v>228</v>
      </c>
      <c r="B151" t="str" cm="1">
        <f t="array" ref="B151">_xlfn.IFS(OR(A151&gt;=348.75,A151&lt;11.25),"N",
AND(A151&gt;=11.25,A151&lt;33.75),"NNO",
AND(A151&gt;=33.75,A151&lt;56.25),"NO",
AND(A151&gt;=56.25,A151&lt;78.75),"ONO",
AND(A151&gt;=78.75,A151&lt;101.25),"O",
AND(A151&gt;=101.25,A151&lt;123.75),"OSO",
AND(A151&gt;=123.75,A151&lt;146.25),"SO",
AND(A151&gt;=146.25,A151&lt;168.75),"SSO",
AND(A151&gt;=168.75,A151&lt;191.25),"S",
AND(A151&gt;=191.25,A151&lt;213.75),"SSW",
AND(A151&gt;=213.75,A151&lt;236.25),"SW",
AND(A151&gt;=236.25,A151&lt;258.75),"WSW",
AND(A151&gt;=258.75,A151&lt;281.25),"W",
AND(A151&gt;=281.25,A151&lt;303.75),"WNW",
AND(A151&gt;=303.75,A151&lt;326.25),"NW",
AND(A151&gt;=326.25,A151&lt;348.75),"NNW")</f>
        <v>SW</v>
      </c>
      <c r="C151">
        <v>15.1</v>
      </c>
      <c r="D151" t="str" cm="1">
        <f t="array" ref="D151">_xlfn.IFS(
AND(C151&gt;=0,C151&lt;10),"1",
AND(C151&gt;=10,C151&lt;20),"2",
AND(C151&gt;=20,C151&lt;30),"3",
AND(C151&gt;=30,C151&lt;40),"4",
AND(C151&gt;=40,C151&lt;50),"5")</f>
        <v>2</v>
      </c>
    </row>
    <row r="152" spans="1:4" x14ac:dyDescent="0.45">
      <c r="A152">
        <v>266</v>
      </c>
      <c r="B152" t="str" cm="1">
        <f t="array" ref="B152">_xlfn.IFS(OR(A152&gt;=348.75,A152&lt;11.25),"N",
AND(A152&gt;=11.25,A152&lt;33.75),"NNO",
AND(A152&gt;=33.75,A152&lt;56.25),"NO",
AND(A152&gt;=56.25,A152&lt;78.75),"ONO",
AND(A152&gt;=78.75,A152&lt;101.25),"O",
AND(A152&gt;=101.25,A152&lt;123.75),"OSO",
AND(A152&gt;=123.75,A152&lt;146.25),"SO",
AND(A152&gt;=146.25,A152&lt;168.75),"SSO",
AND(A152&gt;=168.75,A152&lt;191.25),"S",
AND(A152&gt;=191.25,A152&lt;213.75),"SSW",
AND(A152&gt;=213.75,A152&lt;236.25),"SW",
AND(A152&gt;=236.25,A152&lt;258.75),"WSW",
AND(A152&gt;=258.75,A152&lt;281.25),"W",
AND(A152&gt;=281.25,A152&lt;303.75),"WNW",
AND(A152&gt;=303.75,A152&lt;326.25),"NW",
AND(A152&gt;=326.25,A152&lt;348.75),"NNW")</f>
        <v>W</v>
      </c>
      <c r="C152">
        <v>13.3</v>
      </c>
      <c r="D152" t="str" cm="1">
        <f t="array" ref="D152">_xlfn.IFS(
AND(C152&gt;=0,C152&lt;10),"1",
AND(C152&gt;=10,C152&lt;20),"2",
AND(C152&gt;=20,C152&lt;30),"3",
AND(C152&gt;=30,C152&lt;40),"4",
AND(C152&gt;=40,C152&lt;50),"5")</f>
        <v>2</v>
      </c>
    </row>
    <row r="153" spans="1:4" x14ac:dyDescent="0.45">
      <c r="A153">
        <v>304</v>
      </c>
      <c r="B153" t="str" cm="1">
        <f t="array" ref="B153">_xlfn.IFS(OR(A153&gt;=348.75,A153&lt;11.25),"N",
AND(A153&gt;=11.25,A153&lt;33.75),"NNO",
AND(A153&gt;=33.75,A153&lt;56.25),"NO",
AND(A153&gt;=56.25,A153&lt;78.75),"ONO",
AND(A153&gt;=78.75,A153&lt;101.25),"O",
AND(A153&gt;=101.25,A153&lt;123.75),"OSO",
AND(A153&gt;=123.75,A153&lt;146.25),"SO",
AND(A153&gt;=146.25,A153&lt;168.75),"SSO",
AND(A153&gt;=168.75,A153&lt;191.25),"S",
AND(A153&gt;=191.25,A153&lt;213.75),"SSW",
AND(A153&gt;=213.75,A153&lt;236.25),"SW",
AND(A153&gt;=236.25,A153&lt;258.75),"WSW",
AND(A153&gt;=258.75,A153&lt;281.25),"W",
AND(A153&gt;=281.25,A153&lt;303.75),"WNW",
AND(A153&gt;=303.75,A153&lt;326.25),"NW",
AND(A153&gt;=326.25,A153&lt;348.75),"NNW")</f>
        <v>NW</v>
      </c>
      <c r="C153">
        <v>9.4</v>
      </c>
      <c r="D153" t="str" cm="1">
        <f t="array" ref="D153">_xlfn.IFS(
AND(C153&gt;=0,C153&lt;10),"1",
AND(C153&gt;=10,C153&lt;20),"2",
AND(C153&gt;=20,C153&lt;30),"3",
AND(C153&gt;=30,C153&lt;40),"4",
AND(C153&gt;=40,C153&lt;50),"5")</f>
        <v>1</v>
      </c>
    </row>
    <row r="154" spans="1:4" x14ac:dyDescent="0.45">
      <c r="A154">
        <v>292</v>
      </c>
      <c r="B154" t="str" cm="1">
        <f t="array" ref="B154">_xlfn.IFS(OR(A154&gt;=348.75,A154&lt;11.25),"N",
AND(A154&gt;=11.25,A154&lt;33.75),"NNO",
AND(A154&gt;=33.75,A154&lt;56.25),"NO",
AND(A154&gt;=56.25,A154&lt;78.75),"ONO",
AND(A154&gt;=78.75,A154&lt;101.25),"O",
AND(A154&gt;=101.25,A154&lt;123.75),"OSO",
AND(A154&gt;=123.75,A154&lt;146.25),"SO",
AND(A154&gt;=146.25,A154&lt;168.75),"SSO",
AND(A154&gt;=168.75,A154&lt;191.25),"S",
AND(A154&gt;=191.25,A154&lt;213.75),"SSW",
AND(A154&gt;=213.75,A154&lt;236.25),"SW",
AND(A154&gt;=236.25,A154&lt;258.75),"WSW",
AND(A154&gt;=258.75,A154&lt;281.25),"W",
AND(A154&gt;=281.25,A154&lt;303.75),"WNW",
AND(A154&gt;=303.75,A154&lt;326.25),"NW",
AND(A154&gt;=326.25,A154&lt;348.75),"NNW")</f>
        <v>WNW</v>
      </c>
      <c r="C154">
        <v>9.4</v>
      </c>
      <c r="D154" t="str" cm="1">
        <f t="array" ref="D154">_xlfn.IFS(
AND(C154&gt;=0,C154&lt;10),"1",
AND(C154&gt;=10,C154&lt;20),"2",
AND(C154&gt;=20,C154&lt;30),"3",
AND(C154&gt;=30,C154&lt;40),"4",
AND(C154&gt;=40,C154&lt;50),"5")</f>
        <v>1</v>
      </c>
    </row>
    <row r="155" spans="1:4" x14ac:dyDescent="0.45">
      <c r="A155">
        <v>355</v>
      </c>
      <c r="B155" t="str" cm="1">
        <f t="array" ref="B155">_xlfn.IFS(OR(A155&gt;=348.75,A155&lt;11.25),"N",
AND(A155&gt;=11.25,A155&lt;33.75),"NNO",
AND(A155&gt;=33.75,A155&lt;56.25),"NO",
AND(A155&gt;=56.25,A155&lt;78.75),"ONO",
AND(A155&gt;=78.75,A155&lt;101.25),"O",
AND(A155&gt;=101.25,A155&lt;123.75),"OSO",
AND(A155&gt;=123.75,A155&lt;146.25),"SO",
AND(A155&gt;=146.25,A155&lt;168.75),"SSO",
AND(A155&gt;=168.75,A155&lt;191.25),"S",
AND(A155&gt;=191.25,A155&lt;213.75),"SSW",
AND(A155&gt;=213.75,A155&lt;236.25),"SW",
AND(A155&gt;=236.25,A155&lt;258.75),"WSW",
AND(A155&gt;=258.75,A155&lt;281.25),"W",
AND(A155&gt;=281.25,A155&lt;303.75),"WNW",
AND(A155&gt;=303.75,A155&lt;326.25),"NW",
AND(A155&gt;=326.25,A155&lt;348.75),"NNW")</f>
        <v>N</v>
      </c>
      <c r="C155">
        <v>11.2</v>
      </c>
      <c r="D155" t="str" cm="1">
        <f t="array" ref="D155">_xlfn.IFS(
AND(C155&gt;=0,C155&lt;10),"1",
AND(C155&gt;=10,C155&lt;20),"2",
AND(C155&gt;=20,C155&lt;30),"3",
AND(C155&gt;=30,C155&lt;40),"4",
AND(C155&gt;=40,C155&lt;50),"5")</f>
        <v>2</v>
      </c>
    </row>
    <row r="156" spans="1:4" x14ac:dyDescent="0.45">
      <c r="A156">
        <v>330</v>
      </c>
      <c r="B156" t="str" cm="1">
        <f t="array" ref="B156">_xlfn.IFS(OR(A156&gt;=348.75,A156&lt;11.25),"N",
AND(A156&gt;=11.25,A156&lt;33.75),"NNO",
AND(A156&gt;=33.75,A156&lt;56.25),"NO",
AND(A156&gt;=56.25,A156&lt;78.75),"ONO",
AND(A156&gt;=78.75,A156&lt;101.25),"O",
AND(A156&gt;=101.25,A156&lt;123.75),"OSO",
AND(A156&gt;=123.75,A156&lt;146.25),"SO",
AND(A156&gt;=146.25,A156&lt;168.75),"SSO",
AND(A156&gt;=168.75,A156&lt;191.25),"S",
AND(A156&gt;=191.25,A156&lt;213.75),"SSW",
AND(A156&gt;=213.75,A156&lt;236.25),"SW",
AND(A156&gt;=236.25,A156&lt;258.75),"WSW",
AND(A156&gt;=258.75,A156&lt;281.25),"W",
AND(A156&gt;=281.25,A156&lt;303.75),"WNW",
AND(A156&gt;=303.75,A156&lt;326.25),"NW",
AND(A156&gt;=326.25,A156&lt;348.75),"NNW")</f>
        <v>NNW</v>
      </c>
      <c r="C156">
        <v>7.9</v>
      </c>
      <c r="D156" t="str" cm="1">
        <f t="array" ref="D156">_xlfn.IFS(
AND(C156&gt;=0,C156&lt;10),"1",
AND(C156&gt;=10,C156&lt;20),"2",
AND(C156&gt;=20,C156&lt;30),"3",
AND(C156&gt;=30,C156&lt;40),"4",
AND(C156&gt;=40,C156&lt;50),"5")</f>
        <v>1</v>
      </c>
    </row>
    <row r="157" spans="1:4" x14ac:dyDescent="0.45">
      <c r="A157">
        <v>188</v>
      </c>
      <c r="B157" t="str" cm="1">
        <f t="array" ref="B157">_xlfn.IFS(OR(A157&gt;=348.75,A157&lt;11.25),"N",
AND(A157&gt;=11.25,A157&lt;33.75),"NNO",
AND(A157&gt;=33.75,A157&lt;56.25),"NO",
AND(A157&gt;=56.25,A157&lt;78.75),"ONO",
AND(A157&gt;=78.75,A157&lt;101.25),"O",
AND(A157&gt;=101.25,A157&lt;123.75),"OSO",
AND(A157&gt;=123.75,A157&lt;146.25),"SO",
AND(A157&gt;=146.25,A157&lt;168.75),"SSO",
AND(A157&gt;=168.75,A157&lt;191.25),"S",
AND(A157&gt;=191.25,A157&lt;213.75),"SSW",
AND(A157&gt;=213.75,A157&lt;236.25),"SW",
AND(A157&gt;=236.25,A157&lt;258.75),"WSW",
AND(A157&gt;=258.75,A157&lt;281.25),"W",
AND(A157&gt;=281.25,A157&lt;303.75),"WNW",
AND(A157&gt;=303.75,A157&lt;326.25),"NW",
AND(A157&gt;=326.25,A157&lt;348.75),"NNW")</f>
        <v>S</v>
      </c>
      <c r="C157">
        <v>10.1</v>
      </c>
      <c r="D157" t="str" cm="1">
        <f t="array" ref="D157">_xlfn.IFS(
AND(C157&gt;=0,C157&lt;10),"1",
AND(C157&gt;=10,C157&lt;20),"2",
AND(C157&gt;=20,C157&lt;30),"3",
AND(C157&gt;=30,C157&lt;40),"4",
AND(C157&gt;=40,C157&lt;50),"5")</f>
        <v>2</v>
      </c>
    </row>
    <row r="158" spans="1:4" x14ac:dyDescent="0.45">
      <c r="A158">
        <v>253</v>
      </c>
      <c r="B158" t="str" cm="1">
        <f t="array" ref="B158">_xlfn.IFS(OR(A158&gt;=348.75,A158&lt;11.25),"N",
AND(A158&gt;=11.25,A158&lt;33.75),"NNO",
AND(A158&gt;=33.75,A158&lt;56.25),"NO",
AND(A158&gt;=56.25,A158&lt;78.75),"ONO",
AND(A158&gt;=78.75,A158&lt;101.25),"O",
AND(A158&gt;=101.25,A158&lt;123.75),"OSO",
AND(A158&gt;=123.75,A158&lt;146.25),"SO",
AND(A158&gt;=146.25,A158&lt;168.75),"SSO",
AND(A158&gt;=168.75,A158&lt;191.25),"S",
AND(A158&gt;=191.25,A158&lt;213.75),"SSW",
AND(A158&gt;=213.75,A158&lt;236.25),"SW",
AND(A158&gt;=236.25,A158&lt;258.75),"WSW",
AND(A158&gt;=258.75,A158&lt;281.25),"W",
AND(A158&gt;=281.25,A158&lt;303.75),"WNW",
AND(A158&gt;=303.75,A158&lt;326.25),"NW",
AND(A158&gt;=326.25,A158&lt;348.75),"NNW")</f>
        <v>WSW</v>
      </c>
      <c r="C158">
        <v>11.5</v>
      </c>
      <c r="D158" t="str" cm="1">
        <f t="array" ref="D158">_xlfn.IFS(
AND(C158&gt;=0,C158&lt;10),"1",
AND(C158&gt;=10,C158&lt;20),"2",
AND(C158&gt;=20,C158&lt;30),"3",
AND(C158&gt;=30,C158&lt;40),"4",
AND(C158&gt;=40,C158&lt;50),"5")</f>
        <v>2</v>
      </c>
    </row>
    <row r="159" spans="1:4" x14ac:dyDescent="0.45">
      <c r="A159">
        <v>317</v>
      </c>
      <c r="B159" t="str" cm="1">
        <f t="array" ref="B159">_xlfn.IFS(OR(A159&gt;=348.75,A159&lt;11.25),"N",
AND(A159&gt;=11.25,A159&lt;33.75),"NNO",
AND(A159&gt;=33.75,A159&lt;56.25),"NO",
AND(A159&gt;=56.25,A159&lt;78.75),"ONO",
AND(A159&gt;=78.75,A159&lt;101.25),"O",
AND(A159&gt;=101.25,A159&lt;123.75),"OSO",
AND(A159&gt;=123.75,A159&lt;146.25),"SO",
AND(A159&gt;=146.25,A159&lt;168.75),"SSO",
AND(A159&gt;=168.75,A159&lt;191.25),"S",
AND(A159&gt;=191.25,A159&lt;213.75),"SSW",
AND(A159&gt;=213.75,A159&lt;236.25),"SW",
AND(A159&gt;=236.25,A159&lt;258.75),"WSW",
AND(A159&gt;=258.75,A159&lt;281.25),"W",
AND(A159&gt;=281.25,A159&lt;303.75),"WNW",
AND(A159&gt;=303.75,A159&lt;326.25),"NW",
AND(A159&gt;=326.25,A159&lt;348.75),"NNW")</f>
        <v>NW</v>
      </c>
      <c r="C159">
        <v>9.6999999999999993</v>
      </c>
      <c r="D159" t="str" cm="1">
        <f t="array" ref="D159">_xlfn.IFS(
AND(C159&gt;=0,C159&lt;10),"1",
AND(C159&gt;=10,C159&lt;20),"2",
AND(C159&gt;=20,C159&lt;30),"3",
AND(C159&gt;=30,C159&lt;40),"4",
AND(C159&gt;=40,C159&lt;50),"5")</f>
        <v>1</v>
      </c>
    </row>
    <row r="160" spans="1:4" x14ac:dyDescent="0.45">
      <c r="A160">
        <v>292</v>
      </c>
      <c r="B160" t="str" cm="1">
        <f t="array" ref="B160">_xlfn.IFS(OR(A160&gt;=348.75,A160&lt;11.25),"N",
AND(A160&gt;=11.25,A160&lt;33.75),"NNO",
AND(A160&gt;=33.75,A160&lt;56.25),"NO",
AND(A160&gt;=56.25,A160&lt;78.75),"ONO",
AND(A160&gt;=78.75,A160&lt;101.25),"O",
AND(A160&gt;=101.25,A160&lt;123.75),"OSO",
AND(A160&gt;=123.75,A160&lt;146.25),"SO",
AND(A160&gt;=146.25,A160&lt;168.75),"SSO",
AND(A160&gt;=168.75,A160&lt;191.25),"S",
AND(A160&gt;=191.25,A160&lt;213.75),"SSW",
AND(A160&gt;=213.75,A160&lt;236.25),"SW",
AND(A160&gt;=236.25,A160&lt;258.75),"WSW",
AND(A160&gt;=258.75,A160&lt;281.25),"W",
AND(A160&gt;=281.25,A160&lt;303.75),"WNW",
AND(A160&gt;=303.75,A160&lt;326.25),"NW",
AND(A160&gt;=326.25,A160&lt;348.75),"NNW")</f>
        <v>WNW</v>
      </c>
      <c r="C160">
        <v>9</v>
      </c>
      <c r="D160" t="str" cm="1">
        <f t="array" ref="D160">_xlfn.IFS(
AND(C160&gt;=0,C160&lt;10),"1",
AND(C160&gt;=10,C160&lt;20),"2",
AND(C160&gt;=20,C160&lt;30),"3",
AND(C160&gt;=30,C160&lt;40),"4",
AND(C160&gt;=40,C160&lt;50),"5")</f>
        <v>1</v>
      </c>
    </row>
    <row r="161" spans="1:4" x14ac:dyDescent="0.45">
      <c r="A161">
        <v>263</v>
      </c>
      <c r="B161" t="str" cm="1">
        <f t="array" ref="B161">_xlfn.IFS(OR(A161&gt;=348.75,A161&lt;11.25),"N",
AND(A161&gt;=11.25,A161&lt;33.75),"NNO",
AND(A161&gt;=33.75,A161&lt;56.25),"NO",
AND(A161&gt;=56.25,A161&lt;78.75),"ONO",
AND(A161&gt;=78.75,A161&lt;101.25),"O",
AND(A161&gt;=101.25,A161&lt;123.75),"OSO",
AND(A161&gt;=123.75,A161&lt;146.25),"SO",
AND(A161&gt;=146.25,A161&lt;168.75),"SSO",
AND(A161&gt;=168.75,A161&lt;191.25),"S",
AND(A161&gt;=191.25,A161&lt;213.75),"SSW",
AND(A161&gt;=213.75,A161&lt;236.25),"SW",
AND(A161&gt;=236.25,A161&lt;258.75),"WSW",
AND(A161&gt;=258.75,A161&lt;281.25),"W",
AND(A161&gt;=281.25,A161&lt;303.75),"WNW",
AND(A161&gt;=303.75,A161&lt;326.25),"NW",
AND(A161&gt;=326.25,A161&lt;348.75),"NNW")</f>
        <v>W</v>
      </c>
      <c r="C161">
        <v>7.9</v>
      </c>
      <c r="D161" t="str" cm="1">
        <f t="array" ref="D161">_xlfn.IFS(
AND(C161&gt;=0,C161&lt;10),"1",
AND(C161&gt;=10,C161&lt;20),"2",
AND(C161&gt;=20,C161&lt;30),"3",
AND(C161&gt;=30,C161&lt;40),"4",
AND(C161&gt;=40,C161&lt;50),"5")</f>
        <v>1</v>
      </c>
    </row>
    <row r="162" spans="1:4" x14ac:dyDescent="0.45">
      <c r="A162">
        <v>349</v>
      </c>
      <c r="B162" t="str" cm="1">
        <f t="array" ref="B162">_xlfn.IFS(OR(A162&gt;=348.75,A162&lt;11.25),"N",
AND(A162&gt;=11.25,A162&lt;33.75),"NNO",
AND(A162&gt;=33.75,A162&lt;56.25),"NO",
AND(A162&gt;=56.25,A162&lt;78.75),"ONO",
AND(A162&gt;=78.75,A162&lt;101.25),"O",
AND(A162&gt;=101.25,A162&lt;123.75),"OSO",
AND(A162&gt;=123.75,A162&lt;146.25),"SO",
AND(A162&gt;=146.25,A162&lt;168.75),"SSO",
AND(A162&gt;=168.75,A162&lt;191.25),"S",
AND(A162&gt;=191.25,A162&lt;213.75),"SSW",
AND(A162&gt;=213.75,A162&lt;236.25),"SW",
AND(A162&gt;=236.25,A162&lt;258.75),"WSW",
AND(A162&gt;=258.75,A162&lt;281.25),"W",
AND(A162&gt;=281.25,A162&lt;303.75),"WNW",
AND(A162&gt;=303.75,A162&lt;326.25),"NW",
AND(A162&gt;=326.25,A162&lt;348.75),"NNW")</f>
        <v>N</v>
      </c>
      <c r="C162">
        <v>9.4</v>
      </c>
      <c r="D162" t="str" cm="1">
        <f t="array" ref="D162">_xlfn.IFS(
AND(C162&gt;=0,C162&lt;10),"1",
AND(C162&gt;=10,C162&lt;20),"2",
AND(C162&gt;=20,C162&lt;30),"3",
AND(C162&gt;=30,C162&lt;40),"4",
AND(C162&gt;=40,C162&lt;50),"5")</f>
        <v>1</v>
      </c>
    </row>
    <row r="163" spans="1:4" x14ac:dyDescent="0.45">
      <c r="A163">
        <v>274</v>
      </c>
      <c r="B163" t="str" cm="1">
        <f t="array" ref="B163">_xlfn.IFS(OR(A163&gt;=348.75,A163&lt;11.25),"N",
AND(A163&gt;=11.25,A163&lt;33.75),"NNO",
AND(A163&gt;=33.75,A163&lt;56.25),"NO",
AND(A163&gt;=56.25,A163&lt;78.75),"ONO",
AND(A163&gt;=78.75,A163&lt;101.25),"O",
AND(A163&gt;=101.25,A163&lt;123.75),"OSO",
AND(A163&gt;=123.75,A163&lt;146.25),"SO",
AND(A163&gt;=146.25,A163&lt;168.75),"SSO",
AND(A163&gt;=168.75,A163&lt;191.25),"S",
AND(A163&gt;=191.25,A163&lt;213.75),"SSW",
AND(A163&gt;=213.75,A163&lt;236.25),"SW",
AND(A163&gt;=236.25,A163&lt;258.75),"WSW",
AND(A163&gt;=258.75,A163&lt;281.25),"W",
AND(A163&gt;=281.25,A163&lt;303.75),"WNW",
AND(A163&gt;=303.75,A163&lt;326.25),"NW",
AND(A163&gt;=326.25,A163&lt;348.75),"NNW")</f>
        <v>W</v>
      </c>
      <c r="C163">
        <v>15.1</v>
      </c>
      <c r="D163" t="str" cm="1">
        <f t="array" ref="D163">_xlfn.IFS(
AND(C163&gt;=0,C163&lt;10),"1",
AND(C163&gt;=10,C163&lt;20),"2",
AND(C163&gt;=20,C163&lt;30),"3",
AND(C163&gt;=30,C163&lt;40),"4",
AND(C163&gt;=40,C163&lt;50),"5")</f>
        <v>2</v>
      </c>
    </row>
    <row r="164" spans="1:4" x14ac:dyDescent="0.45">
      <c r="A164">
        <v>292</v>
      </c>
      <c r="B164" t="str" cm="1">
        <f t="array" ref="B164">_xlfn.IFS(OR(A164&gt;=348.75,A164&lt;11.25),"N",
AND(A164&gt;=11.25,A164&lt;33.75),"NNO",
AND(A164&gt;=33.75,A164&lt;56.25),"NO",
AND(A164&gt;=56.25,A164&lt;78.75),"ONO",
AND(A164&gt;=78.75,A164&lt;101.25),"O",
AND(A164&gt;=101.25,A164&lt;123.75),"OSO",
AND(A164&gt;=123.75,A164&lt;146.25),"SO",
AND(A164&gt;=146.25,A164&lt;168.75),"SSO",
AND(A164&gt;=168.75,A164&lt;191.25),"S",
AND(A164&gt;=191.25,A164&lt;213.75),"SSW",
AND(A164&gt;=213.75,A164&lt;236.25),"SW",
AND(A164&gt;=236.25,A164&lt;258.75),"WSW",
AND(A164&gt;=258.75,A164&lt;281.25),"W",
AND(A164&gt;=281.25,A164&lt;303.75),"WNW",
AND(A164&gt;=303.75,A164&lt;326.25),"NW",
AND(A164&gt;=326.25,A164&lt;348.75),"NNW")</f>
        <v>WNW</v>
      </c>
      <c r="C164">
        <v>9.4</v>
      </c>
      <c r="D164" t="str" cm="1">
        <f t="array" ref="D164">_xlfn.IFS(
AND(C164&gt;=0,C164&lt;10),"1",
AND(C164&gt;=10,C164&lt;20),"2",
AND(C164&gt;=20,C164&lt;30),"3",
AND(C164&gt;=30,C164&lt;40),"4",
AND(C164&gt;=40,C164&lt;50),"5")</f>
        <v>1</v>
      </c>
    </row>
    <row r="165" spans="1:4" x14ac:dyDescent="0.45">
      <c r="A165">
        <v>340</v>
      </c>
      <c r="B165" t="str" cm="1">
        <f t="array" ref="B165">_xlfn.IFS(OR(A165&gt;=348.75,A165&lt;11.25),"N",
AND(A165&gt;=11.25,A165&lt;33.75),"NNO",
AND(A165&gt;=33.75,A165&lt;56.25),"NO",
AND(A165&gt;=56.25,A165&lt;78.75),"ONO",
AND(A165&gt;=78.75,A165&lt;101.25),"O",
AND(A165&gt;=101.25,A165&lt;123.75),"OSO",
AND(A165&gt;=123.75,A165&lt;146.25),"SO",
AND(A165&gt;=146.25,A165&lt;168.75),"SSO",
AND(A165&gt;=168.75,A165&lt;191.25),"S",
AND(A165&gt;=191.25,A165&lt;213.75),"SSW",
AND(A165&gt;=213.75,A165&lt;236.25),"SW",
AND(A165&gt;=236.25,A165&lt;258.75),"WSW",
AND(A165&gt;=258.75,A165&lt;281.25),"W",
AND(A165&gt;=281.25,A165&lt;303.75),"WNW",
AND(A165&gt;=303.75,A165&lt;326.25),"NW",
AND(A165&gt;=326.25,A165&lt;348.75),"NNW")</f>
        <v>NNW</v>
      </c>
      <c r="C165">
        <v>7.9</v>
      </c>
      <c r="D165" t="str" cm="1">
        <f t="array" ref="D165">_xlfn.IFS(
AND(C165&gt;=0,C165&lt;10),"1",
AND(C165&gt;=10,C165&lt;20),"2",
AND(C165&gt;=20,C165&lt;30),"3",
AND(C165&gt;=30,C165&lt;40),"4",
AND(C165&gt;=40,C165&lt;50),"5")</f>
        <v>1</v>
      </c>
    </row>
    <row r="166" spans="1:4" x14ac:dyDescent="0.45">
      <c r="A166">
        <v>220</v>
      </c>
      <c r="B166" t="str" cm="1">
        <f t="array" ref="B166">_xlfn.IFS(OR(A166&gt;=348.75,A166&lt;11.25),"N",
AND(A166&gt;=11.25,A166&lt;33.75),"NNO",
AND(A166&gt;=33.75,A166&lt;56.25),"NO",
AND(A166&gt;=56.25,A166&lt;78.75),"ONO",
AND(A166&gt;=78.75,A166&lt;101.25),"O",
AND(A166&gt;=101.25,A166&lt;123.75),"OSO",
AND(A166&gt;=123.75,A166&lt;146.25),"SO",
AND(A166&gt;=146.25,A166&lt;168.75),"SSO",
AND(A166&gt;=168.75,A166&lt;191.25),"S",
AND(A166&gt;=191.25,A166&lt;213.75),"SSW",
AND(A166&gt;=213.75,A166&lt;236.25),"SW",
AND(A166&gt;=236.25,A166&lt;258.75),"WSW",
AND(A166&gt;=258.75,A166&lt;281.25),"W",
AND(A166&gt;=281.25,A166&lt;303.75),"WNW",
AND(A166&gt;=303.75,A166&lt;326.25),"NW",
AND(A166&gt;=326.25,A166&lt;348.75),"NNW")</f>
        <v>SW</v>
      </c>
      <c r="C166">
        <v>6.1</v>
      </c>
      <c r="D166" t="str" cm="1">
        <f t="array" ref="D166">_xlfn.IFS(
AND(C166&gt;=0,C166&lt;10),"1",
AND(C166&gt;=10,C166&lt;20),"2",
AND(C166&gt;=20,C166&lt;30),"3",
AND(C166&gt;=30,C166&lt;40),"4",
AND(C166&gt;=40,C166&lt;50),"5")</f>
        <v>1</v>
      </c>
    </row>
    <row r="167" spans="1:4" x14ac:dyDescent="0.45">
      <c r="A167">
        <v>190</v>
      </c>
      <c r="B167" t="str" cm="1">
        <f t="array" ref="B167">_xlfn.IFS(OR(A167&gt;=348.75,A167&lt;11.25),"N",
AND(A167&gt;=11.25,A167&lt;33.75),"NNO",
AND(A167&gt;=33.75,A167&lt;56.25),"NO",
AND(A167&gt;=56.25,A167&lt;78.75),"ONO",
AND(A167&gt;=78.75,A167&lt;101.25),"O",
AND(A167&gt;=101.25,A167&lt;123.75),"OSO",
AND(A167&gt;=123.75,A167&lt;146.25),"SO",
AND(A167&gt;=146.25,A167&lt;168.75),"SSO",
AND(A167&gt;=168.75,A167&lt;191.25),"S",
AND(A167&gt;=191.25,A167&lt;213.75),"SSW",
AND(A167&gt;=213.75,A167&lt;236.25),"SW",
AND(A167&gt;=236.25,A167&lt;258.75),"WSW",
AND(A167&gt;=258.75,A167&lt;281.25),"W",
AND(A167&gt;=281.25,A167&lt;303.75),"WNW",
AND(A167&gt;=303.75,A167&lt;326.25),"NW",
AND(A167&gt;=326.25,A167&lt;348.75),"NNW")</f>
        <v>S</v>
      </c>
      <c r="C167">
        <v>14</v>
      </c>
      <c r="D167" t="str" cm="1">
        <f t="array" ref="D167">_xlfn.IFS(
AND(C167&gt;=0,C167&lt;10),"1",
AND(C167&gt;=10,C167&lt;20),"2",
AND(C167&gt;=20,C167&lt;30),"3",
AND(C167&gt;=30,C167&lt;40),"4",
AND(C167&gt;=40,C167&lt;50),"5")</f>
        <v>2</v>
      </c>
    </row>
    <row r="168" spans="1:4" x14ac:dyDescent="0.45">
      <c r="A168">
        <v>234</v>
      </c>
      <c r="B168" t="str" cm="1">
        <f t="array" ref="B168">_xlfn.IFS(OR(A168&gt;=348.75,A168&lt;11.25),"N",
AND(A168&gt;=11.25,A168&lt;33.75),"NNO",
AND(A168&gt;=33.75,A168&lt;56.25),"NO",
AND(A168&gt;=56.25,A168&lt;78.75),"ONO",
AND(A168&gt;=78.75,A168&lt;101.25),"O",
AND(A168&gt;=101.25,A168&lt;123.75),"OSO",
AND(A168&gt;=123.75,A168&lt;146.25),"SO",
AND(A168&gt;=146.25,A168&lt;168.75),"SSO",
AND(A168&gt;=168.75,A168&lt;191.25),"S",
AND(A168&gt;=191.25,A168&lt;213.75),"SSW",
AND(A168&gt;=213.75,A168&lt;236.25),"SW",
AND(A168&gt;=236.25,A168&lt;258.75),"WSW",
AND(A168&gt;=258.75,A168&lt;281.25),"W",
AND(A168&gt;=281.25,A168&lt;303.75),"WNW",
AND(A168&gt;=303.75,A168&lt;326.25),"NW",
AND(A168&gt;=326.25,A168&lt;348.75),"NNW")</f>
        <v>SW</v>
      </c>
      <c r="C168">
        <v>23</v>
      </c>
      <c r="D168" t="str" cm="1">
        <f t="array" ref="D168">_xlfn.IFS(
AND(C168&gt;=0,C168&lt;10),"1",
AND(C168&gt;=10,C168&lt;20),"2",
AND(C168&gt;=20,C168&lt;30),"3",
AND(C168&gt;=30,C168&lt;40),"4",
AND(C168&gt;=40,C168&lt;50),"5")</f>
        <v>3</v>
      </c>
    </row>
    <row r="169" spans="1:4" x14ac:dyDescent="0.45">
      <c r="A169">
        <v>225</v>
      </c>
      <c r="B169" t="str" cm="1">
        <f t="array" ref="B169">_xlfn.IFS(OR(A169&gt;=348.75,A169&lt;11.25),"N",
AND(A169&gt;=11.25,A169&lt;33.75),"NNO",
AND(A169&gt;=33.75,A169&lt;56.25),"NO",
AND(A169&gt;=56.25,A169&lt;78.75),"ONO",
AND(A169&gt;=78.75,A169&lt;101.25),"O",
AND(A169&gt;=101.25,A169&lt;123.75),"OSO",
AND(A169&gt;=123.75,A169&lt;146.25),"SO",
AND(A169&gt;=146.25,A169&lt;168.75),"SSO",
AND(A169&gt;=168.75,A169&lt;191.25),"S",
AND(A169&gt;=191.25,A169&lt;213.75),"SSW",
AND(A169&gt;=213.75,A169&lt;236.25),"SW",
AND(A169&gt;=236.25,A169&lt;258.75),"WSW",
AND(A169&gt;=258.75,A169&lt;281.25),"W",
AND(A169&gt;=281.25,A169&lt;303.75),"WNW",
AND(A169&gt;=303.75,A169&lt;326.25),"NW",
AND(A169&gt;=326.25,A169&lt;348.75),"NNW")</f>
        <v>SW</v>
      </c>
      <c r="C169">
        <v>17.3</v>
      </c>
      <c r="D169" t="str" cm="1">
        <f t="array" ref="D169">_xlfn.IFS(
AND(C169&gt;=0,C169&lt;10),"1",
AND(C169&gt;=10,C169&lt;20),"2",
AND(C169&gt;=20,C169&lt;30),"3",
AND(C169&gt;=30,C169&lt;40),"4",
AND(C169&gt;=40,C169&lt;50),"5")</f>
        <v>2</v>
      </c>
    </row>
    <row r="170" spans="1:4" x14ac:dyDescent="0.45">
      <c r="A170">
        <v>226</v>
      </c>
      <c r="B170" t="str" cm="1">
        <f t="array" ref="B170">_xlfn.IFS(OR(A170&gt;=348.75,A170&lt;11.25),"N",
AND(A170&gt;=11.25,A170&lt;33.75),"NNO",
AND(A170&gt;=33.75,A170&lt;56.25),"NO",
AND(A170&gt;=56.25,A170&lt;78.75),"ONO",
AND(A170&gt;=78.75,A170&lt;101.25),"O",
AND(A170&gt;=101.25,A170&lt;123.75),"OSO",
AND(A170&gt;=123.75,A170&lt;146.25),"SO",
AND(A170&gt;=146.25,A170&lt;168.75),"SSO",
AND(A170&gt;=168.75,A170&lt;191.25),"S",
AND(A170&gt;=191.25,A170&lt;213.75),"SSW",
AND(A170&gt;=213.75,A170&lt;236.25),"SW",
AND(A170&gt;=236.25,A170&lt;258.75),"WSW",
AND(A170&gt;=258.75,A170&lt;281.25),"W",
AND(A170&gt;=281.25,A170&lt;303.75),"WNW",
AND(A170&gt;=303.75,A170&lt;326.25),"NW",
AND(A170&gt;=326.25,A170&lt;348.75),"NNW")</f>
        <v>SW</v>
      </c>
      <c r="C170">
        <v>11.9</v>
      </c>
      <c r="D170" t="str" cm="1">
        <f t="array" ref="D170">_xlfn.IFS(
AND(C170&gt;=0,C170&lt;10),"1",
AND(C170&gt;=10,C170&lt;20),"2",
AND(C170&gt;=20,C170&lt;30),"3",
AND(C170&gt;=30,C170&lt;40),"4",
AND(C170&gt;=40,C170&lt;50),"5")</f>
        <v>2</v>
      </c>
    </row>
    <row r="171" spans="1:4" x14ac:dyDescent="0.45">
      <c r="A171">
        <v>117</v>
      </c>
      <c r="B171" t="str" cm="1">
        <f t="array" ref="B171">_xlfn.IFS(OR(A171&gt;=348.75,A171&lt;11.25),"N",
AND(A171&gt;=11.25,A171&lt;33.75),"NNO",
AND(A171&gt;=33.75,A171&lt;56.25),"NO",
AND(A171&gt;=56.25,A171&lt;78.75),"ONO",
AND(A171&gt;=78.75,A171&lt;101.25),"O",
AND(A171&gt;=101.25,A171&lt;123.75),"OSO",
AND(A171&gt;=123.75,A171&lt;146.25),"SO",
AND(A171&gt;=146.25,A171&lt;168.75),"SSO",
AND(A171&gt;=168.75,A171&lt;191.25),"S",
AND(A171&gt;=191.25,A171&lt;213.75),"SSW",
AND(A171&gt;=213.75,A171&lt;236.25),"SW",
AND(A171&gt;=236.25,A171&lt;258.75),"WSW",
AND(A171&gt;=258.75,A171&lt;281.25),"W",
AND(A171&gt;=281.25,A171&lt;303.75),"WNW",
AND(A171&gt;=303.75,A171&lt;326.25),"NW",
AND(A171&gt;=326.25,A171&lt;348.75),"NNW")</f>
        <v>OSO</v>
      </c>
      <c r="C171">
        <v>9</v>
      </c>
      <c r="D171" t="str" cm="1">
        <f t="array" ref="D171">_xlfn.IFS(
AND(C171&gt;=0,C171&lt;10),"1",
AND(C171&gt;=10,C171&lt;20),"2",
AND(C171&gt;=20,C171&lt;30),"3",
AND(C171&gt;=30,C171&lt;40),"4",
AND(C171&gt;=40,C171&lt;50),"5")</f>
        <v>1</v>
      </c>
    </row>
    <row r="172" spans="1:4" x14ac:dyDescent="0.45">
      <c r="A172">
        <v>81</v>
      </c>
      <c r="B172" t="str" cm="1">
        <f t="array" ref="B172">_xlfn.IFS(OR(A172&gt;=348.75,A172&lt;11.25),"N",
AND(A172&gt;=11.25,A172&lt;33.75),"NNO",
AND(A172&gt;=33.75,A172&lt;56.25),"NO",
AND(A172&gt;=56.25,A172&lt;78.75),"ONO",
AND(A172&gt;=78.75,A172&lt;101.25),"O",
AND(A172&gt;=101.25,A172&lt;123.75),"OSO",
AND(A172&gt;=123.75,A172&lt;146.25),"SO",
AND(A172&gt;=146.25,A172&lt;168.75),"SSO",
AND(A172&gt;=168.75,A172&lt;191.25),"S",
AND(A172&gt;=191.25,A172&lt;213.75),"SSW",
AND(A172&gt;=213.75,A172&lt;236.25),"SW",
AND(A172&gt;=236.25,A172&lt;258.75),"WSW",
AND(A172&gt;=258.75,A172&lt;281.25),"W",
AND(A172&gt;=281.25,A172&lt;303.75),"WNW",
AND(A172&gt;=303.75,A172&lt;326.25),"NW",
AND(A172&gt;=326.25,A172&lt;348.75),"NNW")</f>
        <v>O</v>
      </c>
      <c r="C172">
        <v>10.1</v>
      </c>
      <c r="D172" t="str" cm="1">
        <f t="array" ref="D172">_xlfn.IFS(
AND(C172&gt;=0,C172&lt;10),"1",
AND(C172&gt;=10,C172&lt;20),"2",
AND(C172&gt;=20,C172&lt;30),"3",
AND(C172&gt;=30,C172&lt;40),"4",
AND(C172&gt;=40,C172&lt;50),"5")</f>
        <v>2</v>
      </c>
    </row>
    <row r="173" spans="1:4" x14ac:dyDescent="0.45">
      <c r="A173">
        <v>109</v>
      </c>
      <c r="B173" t="str" cm="1">
        <f t="array" ref="B173">_xlfn.IFS(OR(A173&gt;=348.75,A173&lt;11.25),"N",
AND(A173&gt;=11.25,A173&lt;33.75),"NNO",
AND(A173&gt;=33.75,A173&lt;56.25),"NO",
AND(A173&gt;=56.25,A173&lt;78.75),"ONO",
AND(A173&gt;=78.75,A173&lt;101.25),"O",
AND(A173&gt;=101.25,A173&lt;123.75),"OSO",
AND(A173&gt;=123.75,A173&lt;146.25),"SO",
AND(A173&gt;=146.25,A173&lt;168.75),"SSO",
AND(A173&gt;=168.75,A173&lt;191.25),"S",
AND(A173&gt;=191.25,A173&lt;213.75),"SSW",
AND(A173&gt;=213.75,A173&lt;236.25),"SW",
AND(A173&gt;=236.25,A173&lt;258.75),"WSW",
AND(A173&gt;=258.75,A173&lt;281.25),"W",
AND(A173&gt;=281.25,A173&lt;303.75),"WNW",
AND(A173&gt;=303.75,A173&lt;326.25),"NW",
AND(A173&gt;=326.25,A173&lt;348.75),"NNW")</f>
        <v>OSO</v>
      </c>
      <c r="C173">
        <v>13.3</v>
      </c>
      <c r="D173" t="str" cm="1">
        <f t="array" ref="D173">_xlfn.IFS(
AND(C173&gt;=0,C173&lt;10),"1",
AND(C173&gt;=10,C173&lt;20),"2",
AND(C173&gt;=20,C173&lt;30),"3",
AND(C173&gt;=30,C173&lt;40),"4",
AND(C173&gt;=40,C173&lt;50),"5")</f>
        <v>2</v>
      </c>
    </row>
    <row r="174" spans="1:4" x14ac:dyDescent="0.45">
      <c r="A174">
        <v>236</v>
      </c>
      <c r="B174" t="str" cm="1">
        <f t="array" ref="B174">_xlfn.IFS(OR(A174&gt;=348.75,A174&lt;11.25),"N",
AND(A174&gt;=11.25,A174&lt;33.75),"NNO",
AND(A174&gt;=33.75,A174&lt;56.25),"NO",
AND(A174&gt;=56.25,A174&lt;78.75),"ONO",
AND(A174&gt;=78.75,A174&lt;101.25),"O",
AND(A174&gt;=101.25,A174&lt;123.75),"OSO",
AND(A174&gt;=123.75,A174&lt;146.25),"SO",
AND(A174&gt;=146.25,A174&lt;168.75),"SSO",
AND(A174&gt;=168.75,A174&lt;191.25),"S",
AND(A174&gt;=191.25,A174&lt;213.75),"SSW",
AND(A174&gt;=213.75,A174&lt;236.25),"SW",
AND(A174&gt;=236.25,A174&lt;258.75),"WSW",
AND(A174&gt;=258.75,A174&lt;281.25),"W",
AND(A174&gt;=281.25,A174&lt;303.75),"WNW",
AND(A174&gt;=303.75,A174&lt;326.25),"NW",
AND(A174&gt;=326.25,A174&lt;348.75),"NNW")</f>
        <v>SW</v>
      </c>
      <c r="C174">
        <v>13.7</v>
      </c>
      <c r="D174" t="str" cm="1">
        <f t="array" ref="D174">_xlfn.IFS(
AND(C174&gt;=0,C174&lt;10),"1",
AND(C174&gt;=10,C174&lt;20),"2",
AND(C174&gt;=20,C174&lt;30),"3",
AND(C174&gt;=30,C174&lt;40),"4",
AND(C174&gt;=40,C174&lt;50),"5")</f>
        <v>2</v>
      </c>
    </row>
    <row r="175" spans="1:4" x14ac:dyDescent="0.45">
      <c r="A175">
        <v>236</v>
      </c>
      <c r="B175" t="str" cm="1">
        <f t="array" ref="B175">_xlfn.IFS(OR(A175&gt;=348.75,A175&lt;11.25),"N",
AND(A175&gt;=11.25,A175&lt;33.75),"NNO",
AND(A175&gt;=33.75,A175&lt;56.25),"NO",
AND(A175&gt;=56.25,A175&lt;78.75),"ONO",
AND(A175&gt;=78.75,A175&lt;101.25),"O",
AND(A175&gt;=101.25,A175&lt;123.75),"OSO",
AND(A175&gt;=123.75,A175&lt;146.25),"SO",
AND(A175&gt;=146.25,A175&lt;168.75),"SSO",
AND(A175&gt;=168.75,A175&lt;191.25),"S",
AND(A175&gt;=191.25,A175&lt;213.75),"SSW",
AND(A175&gt;=213.75,A175&lt;236.25),"SW",
AND(A175&gt;=236.25,A175&lt;258.75),"WSW",
AND(A175&gt;=258.75,A175&lt;281.25),"W",
AND(A175&gt;=281.25,A175&lt;303.75),"WNW",
AND(A175&gt;=303.75,A175&lt;326.25),"NW",
AND(A175&gt;=326.25,A175&lt;348.75),"NNW")</f>
        <v>SW</v>
      </c>
      <c r="C175">
        <v>11.5</v>
      </c>
      <c r="D175" t="str" cm="1">
        <f t="array" ref="D175">_xlfn.IFS(
AND(C175&gt;=0,C175&lt;10),"1",
AND(C175&gt;=10,C175&lt;20),"2",
AND(C175&gt;=20,C175&lt;30),"3",
AND(C175&gt;=30,C175&lt;40),"4",
AND(C175&gt;=40,C175&lt;50),"5")</f>
        <v>2</v>
      </c>
    </row>
    <row r="176" spans="1:4" x14ac:dyDescent="0.45">
      <c r="A176">
        <v>18</v>
      </c>
      <c r="B176" t="str" cm="1">
        <f t="array" ref="B176">_xlfn.IFS(OR(A176&gt;=348.75,A176&lt;11.25),"N",
AND(A176&gt;=11.25,A176&lt;33.75),"NNO",
AND(A176&gt;=33.75,A176&lt;56.25),"NO",
AND(A176&gt;=56.25,A176&lt;78.75),"ONO",
AND(A176&gt;=78.75,A176&lt;101.25),"O",
AND(A176&gt;=101.25,A176&lt;123.75),"OSO",
AND(A176&gt;=123.75,A176&lt;146.25),"SO",
AND(A176&gt;=146.25,A176&lt;168.75),"SSO",
AND(A176&gt;=168.75,A176&lt;191.25),"S",
AND(A176&gt;=191.25,A176&lt;213.75),"SSW",
AND(A176&gt;=213.75,A176&lt;236.25),"SW",
AND(A176&gt;=236.25,A176&lt;258.75),"WSW",
AND(A176&gt;=258.75,A176&lt;281.25),"W",
AND(A176&gt;=281.25,A176&lt;303.75),"WNW",
AND(A176&gt;=303.75,A176&lt;326.25),"NW",
AND(A176&gt;=326.25,A176&lt;348.75),"NNW")</f>
        <v>NNO</v>
      </c>
      <c r="C176">
        <v>7.6</v>
      </c>
      <c r="D176" t="str" cm="1">
        <f t="array" ref="D176">_xlfn.IFS(
AND(C176&gt;=0,C176&lt;10),"1",
AND(C176&gt;=10,C176&lt;20),"2",
AND(C176&gt;=20,C176&lt;30),"3",
AND(C176&gt;=30,C176&lt;40),"4",
AND(C176&gt;=40,C176&lt;50),"5")</f>
        <v>1</v>
      </c>
    </row>
    <row r="177" spans="1:4" x14ac:dyDescent="0.45">
      <c r="A177">
        <v>57</v>
      </c>
      <c r="B177" t="str" cm="1">
        <f t="array" ref="B177">_xlfn.IFS(OR(A177&gt;=348.75,A177&lt;11.25),"N",
AND(A177&gt;=11.25,A177&lt;33.75),"NNO",
AND(A177&gt;=33.75,A177&lt;56.25),"NO",
AND(A177&gt;=56.25,A177&lt;78.75),"ONO",
AND(A177&gt;=78.75,A177&lt;101.25),"O",
AND(A177&gt;=101.25,A177&lt;123.75),"OSO",
AND(A177&gt;=123.75,A177&lt;146.25),"SO",
AND(A177&gt;=146.25,A177&lt;168.75),"SSO",
AND(A177&gt;=168.75,A177&lt;191.25),"S",
AND(A177&gt;=191.25,A177&lt;213.75),"SSW",
AND(A177&gt;=213.75,A177&lt;236.25),"SW",
AND(A177&gt;=236.25,A177&lt;258.75),"WSW",
AND(A177&gt;=258.75,A177&lt;281.25),"W",
AND(A177&gt;=281.25,A177&lt;303.75),"WNW",
AND(A177&gt;=303.75,A177&lt;326.25),"NW",
AND(A177&gt;=326.25,A177&lt;348.75),"NNW")</f>
        <v>ONO</v>
      </c>
      <c r="C177">
        <v>14.8</v>
      </c>
      <c r="D177" t="str" cm="1">
        <f t="array" ref="D177">_xlfn.IFS(
AND(C177&gt;=0,C177&lt;10),"1",
AND(C177&gt;=10,C177&lt;20),"2",
AND(C177&gt;=20,C177&lt;30),"3",
AND(C177&gt;=30,C177&lt;40),"4",
AND(C177&gt;=40,C177&lt;50),"5")</f>
        <v>2</v>
      </c>
    </row>
    <row r="178" spans="1:4" x14ac:dyDescent="0.45">
      <c r="A178">
        <v>55</v>
      </c>
      <c r="B178" t="str" cm="1">
        <f t="array" ref="B178">_xlfn.IFS(OR(A178&gt;=348.75,A178&lt;11.25),"N",
AND(A178&gt;=11.25,A178&lt;33.75),"NNO",
AND(A178&gt;=33.75,A178&lt;56.25),"NO",
AND(A178&gt;=56.25,A178&lt;78.75),"ONO",
AND(A178&gt;=78.75,A178&lt;101.25),"O",
AND(A178&gt;=101.25,A178&lt;123.75),"OSO",
AND(A178&gt;=123.75,A178&lt;146.25),"SO",
AND(A178&gt;=146.25,A178&lt;168.75),"SSO",
AND(A178&gt;=168.75,A178&lt;191.25),"S",
AND(A178&gt;=191.25,A178&lt;213.75),"SSW",
AND(A178&gt;=213.75,A178&lt;236.25),"SW",
AND(A178&gt;=236.25,A178&lt;258.75),"WSW",
AND(A178&gt;=258.75,A178&lt;281.25),"W",
AND(A178&gt;=281.25,A178&lt;303.75),"WNW",
AND(A178&gt;=303.75,A178&lt;326.25),"NW",
AND(A178&gt;=326.25,A178&lt;348.75),"NNW")</f>
        <v>NO</v>
      </c>
      <c r="C178">
        <v>15.5</v>
      </c>
      <c r="D178" t="str" cm="1">
        <f t="array" ref="D178">_xlfn.IFS(
AND(C178&gt;=0,C178&lt;10),"1",
AND(C178&gt;=10,C178&lt;20),"2",
AND(C178&gt;=20,C178&lt;30),"3",
AND(C178&gt;=30,C178&lt;40),"4",
AND(C178&gt;=40,C178&lt;50),"5")</f>
        <v>2</v>
      </c>
    </row>
    <row r="179" spans="1:4" x14ac:dyDescent="0.45">
      <c r="A179">
        <v>79</v>
      </c>
      <c r="B179" t="str" cm="1">
        <f t="array" ref="B179">_xlfn.IFS(OR(A179&gt;=348.75,A179&lt;11.25),"N",
AND(A179&gt;=11.25,A179&lt;33.75),"NNO",
AND(A179&gt;=33.75,A179&lt;56.25),"NO",
AND(A179&gt;=56.25,A179&lt;78.75),"ONO",
AND(A179&gt;=78.75,A179&lt;101.25),"O",
AND(A179&gt;=101.25,A179&lt;123.75),"OSO",
AND(A179&gt;=123.75,A179&lt;146.25),"SO",
AND(A179&gt;=146.25,A179&lt;168.75),"SSO",
AND(A179&gt;=168.75,A179&lt;191.25),"S",
AND(A179&gt;=191.25,A179&lt;213.75),"SSW",
AND(A179&gt;=213.75,A179&lt;236.25),"SW",
AND(A179&gt;=236.25,A179&lt;258.75),"WSW",
AND(A179&gt;=258.75,A179&lt;281.25),"W",
AND(A179&gt;=281.25,A179&lt;303.75),"WNW",
AND(A179&gt;=303.75,A179&lt;326.25),"NW",
AND(A179&gt;=326.25,A179&lt;348.75),"NNW")</f>
        <v>O</v>
      </c>
      <c r="C179">
        <v>8.3000000000000007</v>
      </c>
      <c r="D179" t="str" cm="1">
        <f t="array" ref="D179">_xlfn.IFS(
AND(C179&gt;=0,C179&lt;10),"1",
AND(C179&gt;=10,C179&lt;20),"2",
AND(C179&gt;=20,C179&lt;30),"3",
AND(C179&gt;=30,C179&lt;40),"4",
AND(C179&gt;=40,C179&lt;50),"5")</f>
        <v>1</v>
      </c>
    </row>
    <row r="180" spans="1:4" x14ac:dyDescent="0.45">
      <c r="A180">
        <v>232</v>
      </c>
      <c r="B180" t="str" cm="1">
        <f t="array" ref="B180">_xlfn.IFS(OR(A180&gt;=348.75,A180&lt;11.25),"N",
AND(A180&gt;=11.25,A180&lt;33.75),"NNO",
AND(A180&gt;=33.75,A180&lt;56.25),"NO",
AND(A180&gt;=56.25,A180&lt;78.75),"ONO",
AND(A180&gt;=78.75,A180&lt;101.25),"O",
AND(A180&gt;=101.25,A180&lt;123.75),"OSO",
AND(A180&gt;=123.75,A180&lt;146.25),"SO",
AND(A180&gt;=146.25,A180&lt;168.75),"SSO",
AND(A180&gt;=168.75,A180&lt;191.25),"S",
AND(A180&gt;=191.25,A180&lt;213.75),"SSW",
AND(A180&gt;=213.75,A180&lt;236.25),"SW",
AND(A180&gt;=236.25,A180&lt;258.75),"WSW",
AND(A180&gt;=258.75,A180&lt;281.25),"W",
AND(A180&gt;=281.25,A180&lt;303.75),"WNW",
AND(A180&gt;=303.75,A180&lt;326.25),"NW",
AND(A180&gt;=326.25,A180&lt;348.75),"NNW")</f>
        <v>SW</v>
      </c>
      <c r="C180">
        <v>9.6999999999999993</v>
      </c>
      <c r="D180" t="str" cm="1">
        <f t="array" ref="D180">_xlfn.IFS(
AND(C180&gt;=0,C180&lt;10),"1",
AND(C180&gt;=10,C180&lt;20),"2",
AND(C180&gt;=20,C180&lt;30),"3",
AND(C180&gt;=30,C180&lt;40),"4",
AND(C180&gt;=40,C180&lt;50),"5")</f>
        <v>1</v>
      </c>
    </row>
    <row r="181" spans="1:4" x14ac:dyDescent="0.45">
      <c r="A181">
        <v>262</v>
      </c>
      <c r="B181" t="str" cm="1">
        <f t="array" ref="B181">_xlfn.IFS(OR(A181&gt;=348.75,A181&lt;11.25),"N",
AND(A181&gt;=11.25,A181&lt;33.75),"NNO",
AND(A181&gt;=33.75,A181&lt;56.25),"NO",
AND(A181&gt;=56.25,A181&lt;78.75),"ONO",
AND(A181&gt;=78.75,A181&lt;101.25),"O",
AND(A181&gt;=101.25,A181&lt;123.75),"OSO",
AND(A181&gt;=123.75,A181&lt;146.25),"SO",
AND(A181&gt;=146.25,A181&lt;168.75),"SSO",
AND(A181&gt;=168.75,A181&lt;191.25),"S",
AND(A181&gt;=191.25,A181&lt;213.75),"SSW",
AND(A181&gt;=213.75,A181&lt;236.25),"SW",
AND(A181&gt;=236.25,A181&lt;258.75),"WSW",
AND(A181&gt;=258.75,A181&lt;281.25),"W",
AND(A181&gt;=281.25,A181&lt;303.75),"WNW",
AND(A181&gt;=303.75,A181&lt;326.25),"NW",
AND(A181&gt;=326.25,A181&lt;348.75),"NNW")</f>
        <v>W</v>
      </c>
      <c r="C181">
        <v>10.4</v>
      </c>
      <c r="D181" t="str" cm="1">
        <f t="array" ref="D181">_xlfn.IFS(
AND(C181&gt;=0,C181&lt;10),"1",
AND(C181&gt;=10,C181&lt;20),"2",
AND(C181&gt;=20,C181&lt;30),"3",
AND(C181&gt;=30,C181&lt;40),"4",
AND(C181&gt;=40,C181&lt;50),"5")</f>
        <v>2</v>
      </c>
    </row>
    <row r="182" spans="1:4" x14ac:dyDescent="0.45">
      <c r="A182">
        <v>73</v>
      </c>
      <c r="B182" t="str" cm="1">
        <f t="array" ref="B182">_xlfn.IFS(OR(A182&gt;=348.75,A182&lt;11.25),"N",
AND(A182&gt;=11.25,A182&lt;33.75),"NNO",
AND(A182&gt;=33.75,A182&lt;56.25),"NO",
AND(A182&gt;=56.25,A182&lt;78.75),"ONO",
AND(A182&gt;=78.75,A182&lt;101.25),"O",
AND(A182&gt;=101.25,A182&lt;123.75),"OSO",
AND(A182&gt;=123.75,A182&lt;146.25),"SO",
AND(A182&gt;=146.25,A182&lt;168.75),"SSO",
AND(A182&gt;=168.75,A182&lt;191.25),"S",
AND(A182&gt;=191.25,A182&lt;213.75),"SSW",
AND(A182&gt;=213.75,A182&lt;236.25),"SW",
AND(A182&gt;=236.25,A182&lt;258.75),"WSW",
AND(A182&gt;=258.75,A182&lt;281.25),"W",
AND(A182&gt;=281.25,A182&lt;303.75),"WNW",
AND(A182&gt;=303.75,A182&lt;326.25),"NW",
AND(A182&gt;=326.25,A182&lt;348.75),"NNW")</f>
        <v>ONO</v>
      </c>
      <c r="C182">
        <v>10.8</v>
      </c>
      <c r="D182" t="str" cm="1">
        <f t="array" ref="D182">_xlfn.IFS(
AND(C182&gt;=0,C182&lt;10),"1",
AND(C182&gt;=10,C182&lt;20),"2",
AND(C182&gt;=20,C182&lt;30),"3",
AND(C182&gt;=30,C182&lt;40),"4",
AND(C182&gt;=40,C182&lt;50),"5")</f>
        <v>2</v>
      </c>
    </row>
    <row r="183" spans="1:4" x14ac:dyDescent="0.45">
      <c r="A183">
        <v>244</v>
      </c>
      <c r="B183" t="str" cm="1">
        <f t="array" ref="B183">_xlfn.IFS(OR(A183&gt;=348.75,A183&lt;11.25),"N",
AND(A183&gt;=11.25,A183&lt;33.75),"NNO",
AND(A183&gt;=33.75,A183&lt;56.25),"NO",
AND(A183&gt;=56.25,A183&lt;78.75),"ONO",
AND(A183&gt;=78.75,A183&lt;101.25),"O",
AND(A183&gt;=101.25,A183&lt;123.75),"OSO",
AND(A183&gt;=123.75,A183&lt;146.25),"SO",
AND(A183&gt;=146.25,A183&lt;168.75),"SSO",
AND(A183&gt;=168.75,A183&lt;191.25),"S",
AND(A183&gt;=191.25,A183&lt;213.75),"SSW",
AND(A183&gt;=213.75,A183&lt;236.25),"SW",
AND(A183&gt;=236.25,A183&lt;258.75),"WSW",
AND(A183&gt;=258.75,A183&lt;281.25),"W",
AND(A183&gt;=281.25,A183&lt;303.75),"WNW",
AND(A183&gt;=303.75,A183&lt;326.25),"NW",
AND(A183&gt;=326.25,A183&lt;348.75),"NNW")</f>
        <v>WSW</v>
      </c>
      <c r="C183">
        <v>14.8</v>
      </c>
      <c r="D183" t="str" cm="1">
        <f t="array" ref="D183">_xlfn.IFS(
AND(C183&gt;=0,C183&lt;10),"1",
AND(C183&gt;=10,C183&lt;20),"2",
AND(C183&gt;=20,C183&lt;30),"3",
AND(C183&gt;=30,C183&lt;40),"4",
AND(C183&gt;=40,C183&lt;50),"5")</f>
        <v>2</v>
      </c>
    </row>
    <row r="184" spans="1:4" x14ac:dyDescent="0.45">
      <c r="A184">
        <v>267</v>
      </c>
      <c r="B184" t="str" cm="1">
        <f t="array" ref="B184">_xlfn.IFS(OR(A184&gt;=348.75,A184&lt;11.25),"N",
AND(A184&gt;=11.25,A184&lt;33.75),"NNO",
AND(A184&gt;=33.75,A184&lt;56.25),"NO",
AND(A184&gt;=56.25,A184&lt;78.75),"ONO",
AND(A184&gt;=78.75,A184&lt;101.25),"O",
AND(A184&gt;=101.25,A184&lt;123.75),"OSO",
AND(A184&gt;=123.75,A184&lt;146.25),"SO",
AND(A184&gt;=146.25,A184&lt;168.75),"SSO",
AND(A184&gt;=168.75,A184&lt;191.25),"S",
AND(A184&gt;=191.25,A184&lt;213.75),"SSW",
AND(A184&gt;=213.75,A184&lt;236.25),"SW",
AND(A184&gt;=236.25,A184&lt;258.75),"WSW",
AND(A184&gt;=258.75,A184&lt;281.25),"W",
AND(A184&gt;=281.25,A184&lt;303.75),"WNW",
AND(A184&gt;=303.75,A184&lt;326.25),"NW",
AND(A184&gt;=326.25,A184&lt;348.75),"NNW")</f>
        <v>W</v>
      </c>
      <c r="C184">
        <v>12.2</v>
      </c>
      <c r="D184" t="str" cm="1">
        <f t="array" ref="D184">_xlfn.IFS(
AND(C184&gt;=0,C184&lt;10),"1",
AND(C184&gt;=10,C184&lt;20),"2",
AND(C184&gt;=20,C184&lt;30),"3",
AND(C184&gt;=30,C184&lt;40),"4",
AND(C184&gt;=40,C184&lt;50),"5")</f>
        <v>2</v>
      </c>
    </row>
    <row r="185" spans="1:4" x14ac:dyDescent="0.45">
      <c r="A185">
        <v>258</v>
      </c>
      <c r="B185" t="str" cm="1">
        <f t="array" ref="B185">_xlfn.IFS(OR(A185&gt;=348.75,A185&lt;11.25),"N",
AND(A185&gt;=11.25,A185&lt;33.75),"NNO",
AND(A185&gt;=33.75,A185&lt;56.25),"NO",
AND(A185&gt;=56.25,A185&lt;78.75),"ONO",
AND(A185&gt;=78.75,A185&lt;101.25),"O",
AND(A185&gt;=101.25,A185&lt;123.75),"OSO",
AND(A185&gt;=123.75,A185&lt;146.25),"SO",
AND(A185&gt;=146.25,A185&lt;168.75),"SSO",
AND(A185&gt;=168.75,A185&lt;191.25),"S",
AND(A185&gt;=191.25,A185&lt;213.75),"SSW",
AND(A185&gt;=213.75,A185&lt;236.25),"SW",
AND(A185&gt;=236.25,A185&lt;258.75),"WSW",
AND(A185&gt;=258.75,A185&lt;281.25),"W",
AND(A185&gt;=281.25,A185&lt;303.75),"WNW",
AND(A185&gt;=303.75,A185&lt;326.25),"NW",
AND(A185&gt;=326.25,A185&lt;348.75),"NNW")</f>
        <v>WSW</v>
      </c>
      <c r="C185">
        <v>9.6999999999999993</v>
      </c>
      <c r="D185" t="str" cm="1">
        <f t="array" ref="D185">_xlfn.IFS(
AND(C185&gt;=0,C185&lt;10),"1",
AND(C185&gt;=10,C185&lt;20),"2",
AND(C185&gt;=20,C185&lt;30),"3",
AND(C185&gt;=30,C185&lt;40),"4",
AND(C185&gt;=40,C185&lt;50),"5")</f>
        <v>1</v>
      </c>
    </row>
    <row r="186" spans="1:4" x14ac:dyDescent="0.45">
      <c r="A186">
        <v>268</v>
      </c>
      <c r="B186" t="str" cm="1">
        <f t="array" ref="B186">_xlfn.IFS(OR(A186&gt;=348.75,A186&lt;11.25),"N",
AND(A186&gt;=11.25,A186&lt;33.75),"NNO",
AND(A186&gt;=33.75,A186&lt;56.25),"NO",
AND(A186&gt;=56.25,A186&lt;78.75),"ONO",
AND(A186&gt;=78.75,A186&lt;101.25),"O",
AND(A186&gt;=101.25,A186&lt;123.75),"OSO",
AND(A186&gt;=123.75,A186&lt;146.25),"SO",
AND(A186&gt;=146.25,A186&lt;168.75),"SSO",
AND(A186&gt;=168.75,A186&lt;191.25),"S",
AND(A186&gt;=191.25,A186&lt;213.75),"SSW",
AND(A186&gt;=213.75,A186&lt;236.25),"SW",
AND(A186&gt;=236.25,A186&lt;258.75),"WSW",
AND(A186&gt;=258.75,A186&lt;281.25),"W",
AND(A186&gt;=281.25,A186&lt;303.75),"WNW",
AND(A186&gt;=303.75,A186&lt;326.25),"NW",
AND(A186&gt;=326.25,A186&lt;348.75),"NNW")</f>
        <v>W</v>
      </c>
      <c r="C186">
        <v>10.4</v>
      </c>
      <c r="D186" t="str" cm="1">
        <f t="array" ref="D186">_xlfn.IFS(
AND(C186&gt;=0,C186&lt;10),"1",
AND(C186&gt;=10,C186&lt;20),"2",
AND(C186&gt;=20,C186&lt;30),"3",
AND(C186&gt;=30,C186&lt;40),"4",
AND(C186&gt;=40,C186&lt;50),"5")</f>
        <v>2</v>
      </c>
    </row>
    <row r="187" spans="1:4" x14ac:dyDescent="0.45">
      <c r="A187">
        <v>236</v>
      </c>
      <c r="B187" t="str" cm="1">
        <f t="array" ref="B187">_xlfn.IFS(OR(A187&gt;=348.75,A187&lt;11.25),"N",
AND(A187&gt;=11.25,A187&lt;33.75),"NNO",
AND(A187&gt;=33.75,A187&lt;56.25),"NO",
AND(A187&gt;=56.25,A187&lt;78.75),"ONO",
AND(A187&gt;=78.75,A187&lt;101.25),"O",
AND(A187&gt;=101.25,A187&lt;123.75),"OSO",
AND(A187&gt;=123.75,A187&lt;146.25),"SO",
AND(A187&gt;=146.25,A187&lt;168.75),"SSO",
AND(A187&gt;=168.75,A187&lt;191.25),"S",
AND(A187&gt;=191.25,A187&lt;213.75),"SSW",
AND(A187&gt;=213.75,A187&lt;236.25),"SW",
AND(A187&gt;=236.25,A187&lt;258.75),"WSW",
AND(A187&gt;=258.75,A187&lt;281.25),"W",
AND(A187&gt;=281.25,A187&lt;303.75),"WNW",
AND(A187&gt;=303.75,A187&lt;326.25),"NW",
AND(A187&gt;=326.25,A187&lt;348.75),"NNW")</f>
        <v>SW</v>
      </c>
      <c r="C187">
        <v>17.600000000000001</v>
      </c>
      <c r="D187" t="str" cm="1">
        <f t="array" ref="D187">_xlfn.IFS(
AND(C187&gt;=0,C187&lt;10),"1",
AND(C187&gt;=10,C187&lt;20),"2",
AND(C187&gt;=20,C187&lt;30),"3",
AND(C187&gt;=30,C187&lt;40),"4",
AND(C187&gt;=40,C187&lt;50),"5")</f>
        <v>2</v>
      </c>
    </row>
    <row r="188" spans="1:4" x14ac:dyDescent="0.45">
      <c r="A188">
        <v>229</v>
      </c>
      <c r="B188" t="str" cm="1">
        <f t="array" ref="B188">_xlfn.IFS(OR(A188&gt;=348.75,A188&lt;11.25),"N",
AND(A188&gt;=11.25,A188&lt;33.75),"NNO",
AND(A188&gt;=33.75,A188&lt;56.25),"NO",
AND(A188&gt;=56.25,A188&lt;78.75),"ONO",
AND(A188&gt;=78.75,A188&lt;101.25),"O",
AND(A188&gt;=101.25,A188&lt;123.75),"OSO",
AND(A188&gt;=123.75,A188&lt;146.25),"SO",
AND(A188&gt;=146.25,A188&lt;168.75),"SSO",
AND(A188&gt;=168.75,A188&lt;191.25),"S",
AND(A188&gt;=191.25,A188&lt;213.75),"SSW",
AND(A188&gt;=213.75,A188&lt;236.25),"SW",
AND(A188&gt;=236.25,A188&lt;258.75),"WSW",
AND(A188&gt;=258.75,A188&lt;281.25),"W",
AND(A188&gt;=281.25,A188&lt;303.75),"WNW",
AND(A188&gt;=303.75,A188&lt;326.25),"NW",
AND(A188&gt;=326.25,A188&lt;348.75),"NNW")</f>
        <v>SW</v>
      </c>
      <c r="C188">
        <v>11.9</v>
      </c>
      <c r="D188" t="str" cm="1">
        <f t="array" ref="D188">_xlfn.IFS(
AND(C188&gt;=0,C188&lt;10),"1",
AND(C188&gt;=10,C188&lt;20),"2",
AND(C188&gt;=20,C188&lt;30),"3",
AND(C188&gt;=30,C188&lt;40),"4",
AND(C188&gt;=40,C188&lt;50),"5")</f>
        <v>2</v>
      </c>
    </row>
    <row r="189" spans="1:4" x14ac:dyDescent="0.45">
      <c r="A189">
        <v>209</v>
      </c>
      <c r="B189" t="str" cm="1">
        <f t="array" ref="B189">_xlfn.IFS(OR(A189&gt;=348.75,A189&lt;11.25),"N",
AND(A189&gt;=11.25,A189&lt;33.75),"NNO",
AND(A189&gt;=33.75,A189&lt;56.25),"NO",
AND(A189&gt;=56.25,A189&lt;78.75),"ONO",
AND(A189&gt;=78.75,A189&lt;101.25),"O",
AND(A189&gt;=101.25,A189&lt;123.75),"OSO",
AND(A189&gt;=123.75,A189&lt;146.25),"SO",
AND(A189&gt;=146.25,A189&lt;168.75),"SSO",
AND(A189&gt;=168.75,A189&lt;191.25),"S",
AND(A189&gt;=191.25,A189&lt;213.75),"SSW",
AND(A189&gt;=213.75,A189&lt;236.25),"SW",
AND(A189&gt;=236.25,A189&lt;258.75),"WSW",
AND(A189&gt;=258.75,A189&lt;281.25),"W",
AND(A189&gt;=281.25,A189&lt;303.75),"WNW",
AND(A189&gt;=303.75,A189&lt;326.25),"NW",
AND(A189&gt;=326.25,A189&lt;348.75),"NNW")</f>
        <v>SSW</v>
      </c>
      <c r="C189">
        <v>15.5</v>
      </c>
      <c r="D189" t="str" cm="1">
        <f t="array" ref="D189">_xlfn.IFS(
AND(C189&gt;=0,C189&lt;10),"1",
AND(C189&gt;=10,C189&lt;20),"2",
AND(C189&gt;=20,C189&lt;30),"3",
AND(C189&gt;=30,C189&lt;40),"4",
AND(C189&gt;=40,C189&lt;50),"5")</f>
        <v>2</v>
      </c>
    </row>
    <row r="190" spans="1:4" x14ac:dyDescent="0.45">
      <c r="A190">
        <v>213</v>
      </c>
      <c r="B190" t="str" cm="1">
        <f t="array" ref="B190">_xlfn.IFS(OR(A190&gt;=348.75,A190&lt;11.25),"N",
AND(A190&gt;=11.25,A190&lt;33.75),"NNO",
AND(A190&gt;=33.75,A190&lt;56.25),"NO",
AND(A190&gt;=56.25,A190&lt;78.75),"ONO",
AND(A190&gt;=78.75,A190&lt;101.25),"O",
AND(A190&gt;=101.25,A190&lt;123.75),"OSO",
AND(A190&gt;=123.75,A190&lt;146.25),"SO",
AND(A190&gt;=146.25,A190&lt;168.75),"SSO",
AND(A190&gt;=168.75,A190&lt;191.25),"S",
AND(A190&gt;=191.25,A190&lt;213.75),"SSW",
AND(A190&gt;=213.75,A190&lt;236.25),"SW",
AND(A190&gt;=236.25,A190&lt;258.75),"WSW",
AND(A190&gt;=258.75,A190&lt;281.25),"W",
AND(A190&gt;=281.25,A190&lt;303.75),"WNW",
AND(A190&gt;=303.75,A190&lt;326.25),"NW",
AND(A190&gt;=326.25,A190&lt;348.75),"NNW")</f>
        <v>SSW</v>
      </c>
      <c r="C190">
        <v>6.1</v>
      </c>
      <c r="D190" t="str" cm="1">
        <f t="array" ref="D190">_xlfn.IFS(
AND(C190&gt;=0,C190&lt;10),"1",
AND(C190&gt;=10,C190&lt;20),"2",
AND(C190&gt;=20,C190&lt;30),"3",
AND(C190&gt;=30,C190&lt;40),"4",
AND(C190&gt;=40,C190&lt;50),"5")</f>
        <v>1</v>
      </c>
    </row>
    <row r="191" spans="1:4" x14ac:dyDescent="0.45">
      <c r="A191">
        <v>163</v>
      </c>
      <c r="B191" t="str" cm="1">
        <f t="array" ref="B191">_xlfn.IFS(OR(A191&gt;=348.75,A191&lt;11.25),"N",
AND(A191&gt;=11.25,A191&lt;33.75),"NNO",
AND(A191&gt;=33.75,A191&lt;56.25),"NO",
AND(A191&gt;=56.25,A191&lt;78.75),"ONO",
AND(A191&gt;=78.75,A191&lt;101.25),"O",
AND(A191&gt;=101.25,A191&lt;123.75),"OSO",
AND(A191&gt;=123.75,A191&lt;146.25),"SO",
AND(A191&gt;=146.25,A191&lt;168.75),"SSO",
AND(A191&gt;=168.75,A191&lt;191.25),"S",
AND(A191&gt;=191.25,A191&lt;213.75),"SSW",
AND(A191&gt;=213.75,A191&lt;236.25),"SW",
AND(A191&gt;=236.25,A191&lt;258.75),"WSW",
AND(A191&gt;=258.75,A191&lt;281.25),"W",
AND(A191&gt;=281.25,A191&lt;303.75),"WNW",
AND(A191&gt;=303.75,A191&lt;326.25),"NW",
AND(A191&gt;=326.25,A191&lt;348.75),"NNW")</f>
        <v>SSO</v>
      </c>
      <c r="C191">
        <v>5</v>
      </c>
      <c r="D191" t="str" cm="1">
        <f t="array" ref="D191">_xlfn.IFS(
AND(C191&gt;=0,C191&lt;10),"1",
AND(C191&gt;=10,C191&lt;20),"2",
AND(C191&gt;=20,C191&lt;30),"3",
AND(C191&gt;=30,C191&lt;40),"4",
AND(C191&gt;=40,C191&lt;50),"5")</f>
        <v>1</v>
      </c>
    </row>
    <row r="192" spans="1:4" x14ac:dyDescent="0.45">
      <c r="A192">
        <v>115</v>
      </c>
      <c r="B192" t="str" cm="1">
        <f t="array" ref="B192">_xlfn.IFS(OR(A192&gt;=348.75,A192&lt;11.25),"N",
AND(A192&gt;=11.25,A192&lt;33.75),"NNO",
AND(A192&gt;=33.75,A192&lt;56.25),"NO",
AND(A192&gt;=56.25,A192&lt;78.75),"ONO",
AND(A192&gt;=78.75,A192&lt;101.25),"O",
AND(A192&gt;=101.25,A192&lt;123.75),"OSO",
AND(A192&gt;=123.75,A192&lt;146.25),"SO",
AND(A192&gt;=146.25,A192&lt;168.75),"SSO",
AND(A192&gt;=168.75,A192&lt;191.25),"S",
AND(A192&gt;=191.25,A192&lt;213.75),"SSW",
AND(A192&gt;=213.75,A192&lt;236.25),"SW",
AND(A192&gt;=236.25,A192&lt;258.75),"WSW",
AND(A192&gt;=258.75,A192&lt;281.25),"W",
AND(A192&gt;=281.25,A192&lt;303.75),"WNW",
AND(A192&gt;=303.75,A192&lt;326.25),"NW",
AND(A192&gt;=326.25,A192&lt;348.75),"NNW")</f>
        <v>OSO</v>
      </c>
      <c r="C192">
        <v>11.9</v>
      </c>
      <c r="D192" t="str" cm="1">
        <f t="array" ref="D192">_xlfn.IFS(
AND(C192&gt;=0,C192&lt;10),"1",
AND(C192&gt;=10,C192&lt;20),"2",
AND(C192&gt;=20,C192&lt;30),"3",
AND(C192&gt;=30,C192&lt;40),"4",
AND(C192&gt;=40,C192&lt;50),"5")</f>
        <v>2</v>
      </c>
    </row>
    <row r="193" spans="1:4" x14ac:dyDescent="0.45">
      <c r="A193">
        <v>225</v>
      </c>
      <c r="B193" t="str" cm="1">
        <f t="array" ref="B193">_xlfn.IFS(OR(A193&gt;=348.75,A193&lt;11.25),"N",
AND(A193&gt;=11.25,A193&lt;33.75),"NNO",
AND(A193&gt;=33.75,A193&lt;56.25),"NO",
AND(A193&gt;=56.25,A193&lt;78.75),"ONO",
AND(A193&gt;=78.75,A193&lt;101.25),"O",
AND(A193&gt;=101.25,A193&lt;123.75),"OSO",
AND(A193&gt;=123.75,A193&lt;146.25),"SO",
AND(A193&gt;=146.25,A193&lt;168.75),"SSO",
AND(A193&gt;=168.75,A193&lt;191.25),"S",
AND(A193&gt;=191.25,A193&lt;213.75),"SSW",
AND(A193&gt;=213.75,A193&lt;236.25),"SW",
AND(A193&gt;=236.25,A193&lt;258.75),"WSW",
AND(A193&gt;=258.75,A193&lt;281.25),"W",
AND(A193&gt;=281.25,A193&lt;303.75),"WNW",
AND(A193&gt;=303.75,A193&lt;326.25),"NW",
AND(A193&gt;=326.25,A193&lt;348.75),"NNW")</f>
        <v>SW</v>
      </c>
      <c r="C193">
        <v>10.8</v>
      </c>
      <c r="D193" t="str" cm="1">
        <f t="array" ref="D193">_xlfn.IFS(
AND(C193&gt;=0,C193&lt;10),"1",
AND(C193&gt;=10,C193&lt;20),"2",
AND(C193&gt;=20,C193&lt;30),"3",
AND(C193&gt;=30,C193&lt;40),"4",
AND(C193&gt;=40,C193&lt;50),"5")</f>
        <v>2</v>
      </c>
    </row>
    <row r="194" spans="1:4" x14ac:dyDescent="0.45">
      <c r="A194">
        <v>252</v>
      </c>
      <c r="B194" t="str" cm="1">
        <f t="array" ref="B194">_xlfn.IFS(OR(A194&gt;=348.75,A194&lt;11.25),"N",
AND(A194&gt;=11.25,A194&lt;33.75),"NNO",
AND(A194&gt;=33.75,A194&lt;56.25),"NO",
AND(A194&gt;=56.25,A194&lt;78.75),"ONO",
AND(A194&gt;=78.75,A194&lt;101.25),"O",
AND(A194&gt;=101.25,A194&lt;123.75),"OSO",
AND(A194&gt;=123.75,A194&lt;146.25),"SO",
AND(A194&gt;=146.25,A194&lt;168.75),"SSO",
AND(A194&gt;=168.75,A194&lt;191.25),"S",
AND(A194&gt;=191.25,A194&lt;213.75),"SSW",
AND(A194&gt;=213.75,A194&lt;236.25),"SW",
AND(A194&gt;=236.25,A194&lt;258.75),"WSW",
AND(A194&gt;=258.75,A194&lt;281.25),"W",
AND(A194&gt;=281.25,A194&lt;303.75),"WNW",
AND(A194&gt;=303.75,A194&lt;326.25),"NW",
AND(A194&gt;=326.25,A194&lt;348.75),"NNW")</f>
        <v>WSW</v>
      </c>
      <c r="C194">
        <v>6.5</v>
      </c>
      <c r="D194" t="str" cm="1">
        <f t="array" ref="D194">_xlfn.IFS(
AND(C194&gt;=0,C194&lt;10),"1",
AND(C194&gt;=10,C194&lt;20),"2",
AND(C194&gt;=20,C194&lt;30),"3",
AND(C194&gt;=30,C194&lt;40),"4",
AND(C194&gt;=40,C194&lt;50),"5")</f>
        <v>1</v>
      </c>
    </row>
    <row r="195" spans="1:4" x14ac:dyDescent="0.45">
      <c r="A195">
        <v>308</v>
      </c>
      <c r="B195" t="str" cm="1">
        <f t="array" ref="B195">_xlfn.IFS(OR(A195&gt;=348.75,A195&lt;11.25),"N",
AND(A195&gt;=11.25,A195&lt;33.75),"NNO",
AND(A195&gt;=33.75,A195&lt;56.25),"NO",
AND(A195&gt;=56.25,A195&lt;78.75),"ONO",
AND(A195&gt;=78.75,A195&lt;101.25),"O",
AND(A195&gt;=101.25,A195&lt;123.75),"OSO",
AND(A195&gt;=123.75,A195&lt;146.25),"SO",
AND(A195&gt;=146.25,A195&lt;168.75),"SSO",
AND(A195&gt;=168.75,A195&lt;191.25),"S",
AND(A195&gt;=191.25,A195&lt;213.75),"SSW",
AND(A195&gt;=213.75,A195&lt;236.25),"SW",
AND(A195&gt;=236.25,A195&lt;258.75),"WSW",
AND(A195&gt;=258.75,A195&lt;281.25),"W",
AND(A195&gt;=281.25,A195&lt;303.75),"WNW",
AND(A195&gt;=303.75,A195&lt;326.25),"NW",
AND(A195&gt;=326.25,A195&lt;348.75),"NNW")</f>
        <v>NW</v>
      </c>
      <c r="C195">
        <v>16.899999999999999</v>
      </c>
      <c r="D195" t="str" cm="1">
        <f t="array" ref="D195">_xlfn.IFS(
AND(C195&gt;=0,C195&lt;10),"1",
AND(C195&gt;=10,C195&lt;20),"2",
AND(C195&gt;=20,C195&lt;30),"3",
AND(C195&gt;=30,C195&lt;40),"4",
AND(C195&gt;=40,C195&lt;50),"5")</f>
        <v>2</v>
      </c>
    </row>
    <row r="196" spans="1:4" x14ac:dyDescent="0.45">
      <c r="A196">
        <v>253</v>
      </c>
      <c r="B196" t="str" cm="1">
        <f t="array" ref="B196">_xlfn.IFS(OR(A196&gt;=348.75,A196&lt;11.25),"N",
AND(A196&gt;=11.25,A196&lt;33.75),"NNO",
AND(A196&gt;=33.75,A196&lt;56.25),"NO",
AND(A196&gt;=56.25,A196&lt;78.75),"ONO",
AND(A196&gt;=78.75,A196&lt;101.25),"O",
AND(A196&gt;=101.25,A196&lt;123.75),"OSO",
AND(A196&gt;=123.75,A196&lt;146.25),"SO",
AND(A196&gt;=146.25,A196&lt;168.75),"SSO",
AND(A196&gt;=168.75,A196&lt;191.25),"S",
AND(A196&gt;=191.25,A196&lt;213.75),"SSW",
AND(A196&gt;=213.75,A196&lt;236.25),"SW",
AND(A196&gt;=236.25,A196&lt;258.75),"WSW",
AND(A196&gt;=258.75,A196&lt;281.25),"W",
AND(A196&gt;=281.25,A196&lt;303.75),"WNW",
AND(A196&gt;=303.75,A196&lt;326.25),"NW",
AND(A196&gt;=326.25,A196&lt;348.75),"NNW")</f>
        <v>WSW</v>
      </c>
      <c r="C196">
        <v>9.6999999999999993</v>
      </c>
      <c r="D196" t="str" cm="1">
        <f t="array" ref="D196">_xlfn.IFS(
AND(C196&gt;=0,C196&lt;10),"1",
AND(C196&gt;=10,C196&lt;20),"2",
AND(C196&gt;=20,C196&lt;30),"3",
AND(C196&gt;=30,C196&lt;40),"4",
AND(C196&gt;=40,C196&lt;50),"5")</f>
        <v>1</v>
      </c>
    </row>
    <row r="197" spans="1:4" x14ac:dyDescent="0.45">
      <c r="A197">
        <v>191</v>
      </c>
      <c r="B197" t="str" cm="1">
        <f t="array" ref="B197">_xlfn.IFS(OR(A197&gt;=348.75,A197&lt;11.25),"N",
AND(A197&gt;=11.25,A197&lt;33.75),"NNO",
AND(A197&gt;=33.75,A197&lt;56.25),"NO",
AND(A197&gt;=56.25,A197&lt;78.75),"ONO",
AND(A197&gt;=78.75,A197&lt;101.25),"O",
AND(A197&gt;=101.25,A197&lt;123.75),"OSO",
AND(A197&gt;=123.75,A197&lt;146.25),"SO",
AND(A197&gt;=146.25,A197&lt;168.75),"SSO",
AND(A197&gt;=168.75,A197&lt;191.25),"S",
AND(A197&gt;=191.25,A197&lt;213.75),"SSW",
AND(A197&gt;=213.75,A197&lt;236.25),"SW",
AND(A197&gt;=236.25,A197&lt;258.75),"WSW",
AND(A197&gt;=258.75,A197&lt;281.25),"W",
AND(A197&gt;=281.25,A197&lt;303.75),"WNW",
AND(A197&gt;=303.75,A197&lt;326.25),"NW",
AND(A197&gt;=326.25,A197&lt;348.75),"NNW")</f>
        <v>S</v>
      </c>
      <c r="C197">
        <v>6.5</v>
      </c>
      <c r="D197" t="str" cm="1">
        <f t="array" ref="D197">_xlfn.IFS(
AND(C197&gt;=0,C197&lt;10),"1",
AND(C197&gt;=10,C197&lt;20),"2",
AND(C197&gt;=20,C197&lt;30),"3",
AND(C197&gt;=30,C197&lt;40),"4",
AND(C197&gt;=40,C197&lt;50),"5")</f>
        <v>1</v>
      </c>
    </row>
    <row r="198" spans="1:4" x14ac:dyDescent="0.45">
      <c r="A198">
        <v>110</v>
      </c>
      <c r="B198" t="str" cm="1">
        <f t="array" ref="B198">_xlfn.IFS(OR(A198&gt;=348.75,A198&lt;11.25),"N",
AND(A198&gt;=11.25,A198&lt;33.75),"NNO",
AND(A198&gt;=33.75,A198&lt;56.25),"NO",
AND(A198&gt;=56.25,A198&lt;78.75),"ONO",
AND(A198&gt;=78.75,A198&lt;101.25),"O",
AND(A198&gt;=101.25,A198&lt;123.75),"OSO",
AND(A198&gt;=123.75,A198&lt;146.25),"SO",
AND(A198&gt;=146.25,A198&lt;168.75),"SSO",
AND(A198&gt;=168.75,A198&lt;191.25),"S",
AND(A198&gt;=191.25,A198&lt;213.75),"SSW",
AND(A198&gt;=213.75,A198&lt;236.25),"SW",
AND(A198&gt;=236.25,A198&lt;258.75),"WSW",
AND(A198&gt;=258.75,A198&lt;281.25),"W",
AND(A198&gt;=281.25,A198&lt;303.75),"WNW",
AND(A198&gt;=303.75,A198&lt;326.25),"NW",
AND(A198&gt;=326.25,A198&lt;348.75),"NNW")</f>
        <v>OSO</v>
      </c>
      <c r="C198">
        <v>9</v>
      </c>
      <c r="D198" t="str" cm="1">
        <f t="array" ref="D198">_xlfn.IFS(
AND(C198&gt;=0,C198&lt;10),"1",
AND(C198&gt;=10,C198&lt;20),"2",
AND(C198&gt;=20,C198&lt;30),"3",
AND(C198&gt;=30,C198&lt;40),"4",
AND(C198&gt;=40,C198&lt;50),"5")</f>
        <v>1</v>
      </c>
    </row>
    <row r="199" spans="1:4" x14ac:dyDescent="0.45">
      <c r="A199">
        <v>235</v>
      </c>
      <c r="B199" t="str" cm="1">
        <f t="array" ref="B199">_xlfn.IFS(OR(A199&gt;=348.75,A199&lt;11.25),"N",
AND(A199&gt;=11.25,A199&lt;33.75),"NNO",
AND(A199&gt;=33.75,A199&lt;56.25),"NO",
AND(A199&gt;=56.25,A199&lt;78.75),"ONO",
AND(A199&gt;=78.75,A199&lt;101.25),"O",
AND(A199&gt;=101.25,A199&lt;123.75),"OSO",
AND(A199&gt;=123.75,A199&lt;146.25),"SO",
AND(A199&gt;=146.25,A199&lt;168.75),"SSO",
AND(A199&gt;=168.75,A199&lt;191.25),"S",
AND(A199&gt;=191.25,A199&lt;213.75),"SSW",
AND(A199&gt;=213.75,A199&lt;236.25),"SW",
AND(A199&gt;=236.25,A199&lt;258.75),"WSW",
AND(A199&gt;=258.75,A199&lt;281.25),"W",
AND(A199&gt;=281.25,A199&lt;303.75),"WNW",
AND(A199&gt;=303.75,A199&lt;326.25),"NW",
AND(A199&gt;=326.25,A199&lt;348.75),"NNW")</f>
        <v>SW</v>
      </c>
      <c r="C199">
        <v>18.399999999999999</v>
      </c>
      <c r="D199" t="str" cm="1">
        <f t="array" ref="D199">_xlfn.IFS(
AND(C199&gt;=0,C199&lt;10),"1",
AND(C199&gt;=10,C199&lt;20),"2",
AND(C199&gt;=20,C199&lt;30),"3",
AND(C199&gt;=30,C199&lt;40),"4",
AND(C199&gt;=40,C199&lt;50),"5")</f>
        <v>2</v>
      </c>
    </row>
    <row r="200" spans="1:4" x14ac:dyDescent="0.45">
      <c r="A200">
        <v>269</v>
      </c>
      <c r="B200" t="str" cm="1">
        <f t="array" ref="B200">_xlfn.IFS(OR(A200&gt;=348.75,A200&lt;11.25),"N",
AND(A200&gt;=11.25,A200&lt;33.75),"NNO",
AND(A200&gt;=33.75,A200&lt;56.25),"NO",
AND(A200&gt;=56.25,A200&lt;78.75),"ONO",
AND(A200&gt;=78.75,A200&lt;101.25),"O",
AND(A200&gt;=101.25,A200&lt;123.75),"OSO",
AND(A200&gt;=123.75,A200&lt;146.25),"SO",
AND(A200&gt;=146.25,A200&lt;168.75),"SSO",
AND(A200&gt;=168.75,A200&lt;191.25),"S",
AND(A200&gt;=191.25,A200&lt;213.75),"SSW",
AND(A200&gt;=213.75,A200&lt;236.25),"SW",
AND(A200&gt;=236.25,A200&lt;258.75),"WSW",
AND(A200&gt;=258.75,A200&lt;281.25),"W",
AND(A200&gt;=281.25,A200&lt;303.75),"WNW",
AND(A200&gt;=303.75,A200&lt;326.25),"NW",
AND(A200&gt;=326.25,A200&lt;348.75),"NNW")</f>
        <v>W</v>
      </c>
      <c r="C200">
        <v>6.8</v>
      </c>
      <c r="D200" t="str" cm="1">
        <f t="array" ref="D200">_xlfn.IFS(
AND(C200&gt;=0,C200&lt;10),"1",
AND(C200&gt;=10,C200&lt;20),"2",
AND(C200&gt;=20,C200&lt;30),"3",
AND(C200&gt;=30,C200&lt;40),"4",
AND(C200&gt;=40,C200&lt;50),"5")</f>
        <v>1</v>
      </c>
    </row>
    <row r="201" spans="1:4" x14ac:dyDescent="0.45">
      <c r="A201">
        <v>74</v>
      </c>
      <c r="B201" t="str" cm="1">
        <f t="array" ref="B201">_xlfn.IFS(OR(A201&gt;=348.75,A201&lt;11.25),"N",
AND(A201&gt;=11.25,A201&lt;33.75),"NNO",
AND(A201&gt;=33.75,A201&lt;56.25),"NO",
AND(A201&gt;=56.25,A201&lt;78.75),"ONO",
AND(A201&gt;=78.75,A201&lt;101.25),"O",
AND(A201&gt;=101.25,A201&lt;123.75),"OSO",
AND(A201&gt;=123.75,A201&lt;146.25),"SO",
AND(A201&gt;=146.25,A201&lt;168.75),"SSO",
AND(A201&gt;=168.75,A201&lt;191.25),"S",
AND(A201&gt;=191.25,A201&lt;213.75),"SSW",
AND(A201&gt;=213.75,A201&lt;236.25),"SW",
AND(A201&gt;=236.25,A201&lt;258.75),"WSW",
AND(A201&gt;=258.75,A201&lt;281.25),"W",
AND(A201&gt;=281.25,A201&lt;303.75),"WNW",
AND(A201&gt;=303.75,A201&lt;326.25),"NW",
AND(A201&gt;=326.25,A201&lt;348.75),"NNW")</f>
        <v>ONO</v>
      </c>
      <c r="C201">
        <v>10.8</v>
      </c>
      <c r="D201" t="str" cm="1">
        <f t="array" ref="D201">_xlfn.IFS(
AND(C201&gt;=0,C201&lt;10),"1",
AND(C201&gt;=10,C201&lt;20),"2",
AND(C201&gt;=20,C201&lt;30),"3",
AND(C201&gt;=30,C201&lt;40),"4",
AND(C201&gt;=40,C201&lt;50),"5")</f>
        <v>2</v>
      </c>
    </row>
    <row r="202" spans="1:4" x14ac:dyDescent="0.45">
      <c r="A202">
        <v>55</v>
      </c>
      <c r="B202" t="str" cm="1">
        <f t="array" ref="B202">_xlfn.IFS(OR(A202&gt;=348.75,A202&lt;11.25),"N",
AND(A202&gt;=11.25,A202&lt;33.75),"NNO",
AND(A202&gt;=33.75,A202&lt;56.25),"NO",
AND(A202&gt;=56.25,A202&lt;78.75),"ONO",
AND(A202&gt;=78.75,A202&lt;101.25),"O",
AND(A202&gt;=101.25,A202&lt;123.75),"OSO",
AND(A202&gt;=123.75,A202&lt;146.25),"SO",
AND(A202&gt;=146.25,A202&lt;168.75),"SSO",
AND(A202&gt;=168.75,A202&lt;191.25),"S",
AND(A202&gt;=191.25,A202&lt;213.75),"SSW",
AND(A202&gt;=213.75,A202&lt;236.25),"SW",
AND(A202&gt;=236.25,A202&lt;258.75),"WSW",
AND(A202&gt;=258.75,A202&lt;281.25),"W",
AND(A202&gt;=281.25,A202&lt;303.75),"WNW",
AND(A202&gt;=303.75,A202&lt;326.25),"NW",
AND(A202&gt;=326.25,A202&lt;348.75),"NNW")</f>
        <v>NO</v>
      </c>
      <c r="C202">
        <v>8.6</v>
      </c>
      <c r="D202" t="str" cm="1">
        <f t="array" ref="D202">_xlfn.IFS(
AND(C202&gt;=0,C202&lt;10),"1",
AND(C202&gt;=10,C202&lt;20),"2",
AND(C202&gt;=20,C202&lt;30),"3",
AND(C202&gt;=30,C202&lt;40),"4",
AND(C202&gt;=40,C202&lt;50),"5")</f>
        <v>1</v>
      </c>
    </row>
    <row r="203" spans="1:4" x14ac:dyDescent="0.45">
      <c r="A203">
        <v>135</v>
      </c>
      <c r="B203" t="str" cm="1">
        <f t="array" ref="B203">_xlfn.IFS(OR(A203&gt;=348.75,A203&lt;11.25),"N",
AND(A203&gt;=11.25,A203&lt;33.75),"NNO",
AND(A203&gt;=33.75,A203&lt;56.25),"NO",
AND(A203&gt;=56.25,A203&lt;78.75),"ONO",
AND(A203&gt;=78.75,A203&lt;101.25),"O",
AND(A203&gt;=101.25,A203&lt;123.75),"OSO",
AND(A203&gt;=123.75,A203&lt;146.25),"SO",
AND(A203&gt;=146.25,A203&lt;168.75),"SSO",
AND(A203&gt;=168.75,A203&lt;191.25),"S",
AND(A203&gt;=191.25,A203&lt;213.75),"SSW",
AND(A203&gt;=213.75,A203&lt;236.25),"SW",
AND(A203&gt;=236.25,A203&lt;258.75),"WSW",
AND(A203&gt;=258.75,A203&lt;281.25),"W",
AND(A203&gt;=281.25,A203&lt;303.75),"WNW",
AND(A203&gt;=303.75,A203&lt;326.25),"NW",
AND(A203&gt;=326.25,A203&lt;348.75),"NNW")</f>
        <v>SO</v>
      </c>
      <c r="C203">
        <v>5.8</v>
      </c>
      <c r="D203" t="str" cm="1">
        <f t="array" ref="D203">_xlfn.IFS(
AND(C203&gt;=0,C203&lt;10),"1",
AND(C203&gt;=10,C203&lt;20),"2",
AND(C203&gt;=20,C203&lt;30),"3",
AND(C203&gt;=30,C203&lt;40),"4",
AND(C203&gt;=40,C203&lt;50),"5")</f>
        <v>1</v>
      </c>
    </row>
    <row r="204" spans="1:4" x14ac:dyDescent="0.45">
      <c r="A204">
        <v>249</v>
      </c>
      <c r="B204" t="str" cm="1">
        <f t="array" ref="B204">_xlfn.IFS(OR(A204&gt;=348.75,A204&lt;11.25),"N",
AND(A204&gt;=11.25,A204&lt;33.75),"NNO",
AND(A204&gt;=33.75,A204&lt;56.25),"NO",
AND(A204&gt;=56.25,A204&lt;78.75),"ONO",
AND(A204&gt;=78.75,A204&lt;101.25),"O",
AND(A204&gt;=101.25,A204&lt;123.75),"OSO",
AND(A204&gt;=123.75,A204&lt;146.25),"SO",
AND(A204&gt;=146.25,A204&lt;168.75),"SSO",
AND(A204&gt;=168.75,A204&lt;191.25),"S",
AND(A204&gt;=191.25,A204&lt;213.75),"SSW",
AND(A204&gt;=213.75,A204&lt;236.25),"SW",
AND(A204&gt;=236.25,A204&lt;258.75),"WSW",
AND(A204&gt;=258.75,A204&lt;281.25),"W",
AND(A204&gt;=281.25,A204&lt;303.75),"WNW",
AND(A204&gt;=303.75,A204&lt;326.25),"NW",
AND(A204&gt;=326.25,A204&lt;348.75),"NNW")</f>
        <v>WSW</v>
      </c>
      <c r="C204">
        <v>11.5</v>
      </c>
      <c r="D204" t="str" cm="1">
        <f t="array" ref="D204">_xlfn.IFS(
AND(C204&gt;=0,C204&lt;10),"1",
AND(C204&gt;=10,C204&lt;20),"2",
AND(C204&gt;=20,C204&lt;30),"3",
AND(C204&gt;=30,C204&lt;40),"4",
AND(C204&gt;=40,C204&lt;50),"5")</f>
        <v>2</v>
      </c>
    </row>
    <row r="205" spans="1:4" x14ac:dyDescent="0.45">
      <c r="A205">
        <v>276</v>
      </c>
      <c r="B205" t="str" cm="1">
        <f t="array" ref="B205">_xlfn.IFS(OR(A205&gt;=348.75,A205&lt;11.25),"N",
AND(A205&gt;=11.25,A205&lt;33.75),"NNO",
AND(A205&gt;=33.75,A205&lt;56.25),"NO",
AND(A205&gt;=56.25,A205&lt;78.75),"ONO",
AND(A205&gt;=78.75,A205&lt;101.25),"O",
AND(A205&gt;=101.25,A205&lt;123.75),"OSO",
AND(A205&gt;=123.75,A205&lt;146.25),"SO",
AND(A205&gt;=146.25,A205&lt;168.75),"SSO",
AND(A205&gt;=168.75,A205&lt;191.25),"S",
AND(A205&gt;=191.25,A205&lt;213.75),"SSW",
AND(A205&gt;=213.75,A205&lt;236.25),"SW",
AND(A205&gt;=236.25,A205&lt;258.75),"WSW",
AND(A205&gt;=258.75,A205&lt;281.25),"W",
AND(A205&gt;=281.25,A205&lt;303.75),"WNW",
AND(A205&gt;=303.75,A205&lt;326.25),"NW",
AND(A205&gt;=326.25,A205&lt;348.75),"NNW")</f>
        <v>W</v>
      </c>
      <c r="C205">
        <v>13.7</v>
      </c>
      <c r="D205" t="str" cm="1">
        <f t="array" ref="D205">_xlfn.IFS(
AND(C205&gt;=0,C205&lt;10),"1",
AND(C205&gt;=10,C205&lt;20),"2",
AND(C205&gt;=20,C205&lt;30),"3",
AND(C205&gt;=30,C205&lt;40),"4",
AND(C205&gt;=40,C205&lt;50),"5")</f>
        <v>2</v>
      </c>
    </row>
    <row r="206" spans="1:4" x14ac:dyDescent="0.45">
      <c r="A206">
        <v>247</v>
      </c>
      <c r="B206" t="str" cm="1">
        <f t="array" ref="B206">_xlfn.IFS(OR(A206&gt;=348.75,A206&lt;11.25),"N",
AND(A206&gt;=11.25,A206&lt;33.75),"NNO",
AND(A206&gt;=33.75,A206&lt;56.25),"NO",
AND(A206&gt;=56.25,A206&lt;78.75),"ONO",
AND(A206&gt;=78.75,A206&lt;101.25),"O",
AND(A206&gt;=101.25,A206&lt;123.75),"OSO",
AND(A206&gt;=123.75,A206&lt;146.25),"SO",
AND(A206&gt;=146.25,A206&lt;168.75),"SSO",
AND(A206&gt;=168.75,A206&lt;191.25),"S",
AND(A206&gt;=191.25,A206&lt;213.75),"SSW",
AND(A206&gt;=213.75,A206&lt;236.25),"SW",
AND(A206&gt;=236.25,A206&lt;258.75),"WSW",
AND(A206&gt;=258.75,A206&lt;281.25),"W",
AND(A206&gt;=281.25,A206&lt;303.75),"WNW",
AND(A206&gt;=303.75,A206&lt;326.25),"NW",
AND(A206&gt;=326.25,A206&lt;348.75),"NNW")</f>
        <v>WSW</v>
      </c>
      <c r="C206">
        <v>13</v>
      </c>
      <c r="D206" t="str" cm="1">
        <f t="array" ref="D206">_xlfn.IFS(
AND(C206&gt;=0,C206&lt;10),"1",
AND(C206&gt;=10,C206&lt;20),"2",
AND(C206&gt;=20,C206&lt;30),"3",
AND(C206&gt;=30,C206&lt;40),"4",
AND(C206&gt;=40,C206&lt;50),"5")</f>
        <v>2</v>
      </c>
    </row>
    <row r="207" spans="1:4" x14ac:dyDescent="0.45">
      <c r="A207">
        <v>285</v>
      </c>
      <c r="B207" t="str" cm="1">
        <f t="array" ref="B207">_xlfn.IFS(OR(A207&gt;=348.75,A207&lt;11.25),"N",
AND(A207&gt;=11.25,A207&lt;33.75),"NNO",
AND(A207&gt;=33.75,A207&lt;56.25),"NO",
AND(A207&gt;=56.25,A207&lt;78.75),"ONO",
AND(A207&gt;=78.75,A207&lt;101.25),"O",
AND(A207&gt;=101.25,A207&lt;123.75),"OSO",
AND(A207&gt;=123.75,A207&lt;146.25),"SO",
AND(A207&gt;=146.25,A207&lt;168.75),"SSO",
AND(A207&gt;=168.75,A207&lt;191.25),"S",
AND(A207&gt;=191.25,A207&lt;213.75),"SSW",
AND(A207&gt;=213.75,A207&lt;236.25),"SW",
AND(A207&gt;=236.25,A207&lt;258.75),"WSW",
AND(A207&gt;=258.75,A207&lt;281.25),"W",
AND(A207&gt;=281.25,A207&lt;303.75),"WNW",
AND(A207&gt;=303.75,A207&lt;326.25),"NW",
AND(A207&gt;=326.25,A207&lt;348.75),"NNW")</f>
        <v>WNW</v>
      </c>
      <c r="C207">
        <v>6.8</v>
      </c>
      <c r="D207" t="str" cm="1">
        <f t="array" ref="D207">_xlfn.IFS(
AND(C207&gt;=0,C207&lt;10),"1",
AND(C207&gt;=10,C207&lt;20),"2",
AND(C207&gt;=20,C207&lt;30),"3",
AND(C207&gt;=30,C207&lt;40),"4",
AND(C207&gt;=40,C207&lt;50),"5")</f>
        <v>1</v>
      </c>
    </row>
    <row r="208" spans="1:4" x14ac:dyDescent="0.45">
      <c r="A208">
        <v>148</v>
      </c>
      <c r="B208" t="str" cm="1">
        <f t="array" ref="B208">_xlfn.IFS(OR(A208&gt;=348.75,A208&lt;11.25),"N",
AND(A208&gt;=11.25,A208&lt;33.75),"NNO",
AND(A208&gt;=33.75,A208&lt;56.25),"NO",
AND(A208&gt;=56.25,A208&lt;78.75),"ONO",
AND(A208&gt;=78.75,A208&lt;101.25),"O",
AND(A208&gt;=101.25,A208&lt;123.75),"OSO",
AND(A208&gt;=123.75,A208&lt;146.25),"SO",
AND(A208&gt;=146.25,A208&lt;168.75),"SSO",
AND(A208&gt;=168.75,A208&lt;191.25),"S",
AND(A208&gt;=191.25,A208&lt;213.75),"SSW",
AND(A208&gt;=213.75,A208&lt;236.25),"SW",
AND(A208&gt;=236.25,A208&lt;258.75),"WSW",
AND(A208&gt;=258.75,A208&lt;281.25),"W",
AND(A208&gt;=281.25,A208&lt;303.75),"WNW",
AND(A208&gt;=303.75,A208&lt;326.25),"NW",
AND(A208&gt;=326.25,A208&lt;348.75),"NNW")</f>
        <v>SSO</v>
      </c>
      <c r="C208">
        <v>5</v>
      </c>
      <c r="D208" t="str" cm="1">
        <f t="array" ref="D208">_xlfn.IFS(
AND(C208&gt;=0,C208&lt;10),"1",
AND(C208&gt;=10,C208&lt;20),"2",
AND(C208&gt;=20,C208&lt;30),"3",
AND(C208&gt;=30,C208&lt;40),"4",
AND(C208&gt;=40,C208&lt;50),"5")</f>
        <v>1</v>
      </c>
    </row>
    <row r="209" spans="1:4" x14ac:dyDescent="0.45">
      <c r="A209">
        <v>161</v>
      </c>
      <c r="B209" t="str" cm="1">
        <f t="array" ref="B209">_xlfn.IFS(OR(A209&gt;=348.75,A209&lt;11.25),"N",
AND(A209&gt;=11.25,A209&lt;33.75),"NNO",
AND(A209&gt;=33.75,A209&lt;56.25),"NO",
AND(A209&gt;=56.25,A209&lt;78.75),"ONO",
AND(A209&gt;=78.75,A209&lt;101.25),"O",
AND(A209&gt;=101.25,A209&lt;123.75),"OSO",
AND(A209&gt;=123.75,A209&lt;146.25),"SO",
AND(A209&gt;=146.25,A209&lt;168.75),"SSO",
AND(A209&gt;=168.75,A209&lt;191.25),"S",
AND(A209&gt;=191.25,A209&lt;213.75),"SSW",
AND(A209&gt;=213.75,A209&lt;236.25),"SW",
AND(A209&gt;=236.25,A209&lt;258.75),"WSW",
AND(A209&gt;=258.75,A209&lt;281.25),"W",
AND(A209&gt;=281.25,A209&lt;303.75),"WNW",
AND(A209&gt;=303.75,A209&lt;326.25),"NW",
AND(A209&gt;=326.25,A209&lt;348.75),"NNW")</f>
        <v>SSO</v>
      </c>
      <c r="C209">
        <v>5</v>
      </c>
      <c r="D209" t="str" cm="1">
        <f t="array" ref="D209">_xlfn.IFS(
AND(C209&gt;=0,C209&lt;10),"1",
AND(C209&gt;=10,C209&lt;20),"2",
AND(C209&gt;=20,C209&lt;30),"3",
AND(C209&gt;=30,C209&lt;40),"4",
AND(C209&gt;=40,C209&lt;50),"5")</f>
        <v>1</v>
      </c>
    </row>
    <row r="210" spans="1:4" x14ac:dyDescent="0.45">
      <c r="A210">
        <v>304</v>
      </c>
      <c r="B210" t="str" cm="1">
        <f t="array" ref="B210">_xlfn.IFS(OR(A210&gt;=348.75,A210&lt;11.25),"N",
AND(A210&gt;=11.25,A210&lt;33.75),"NNO",
AND(A210&gt;=33.75,A210&lt;56.25),"NO",
AND(A210&gt;=56.25,A210&lt;78.75),"ONO",
AND(A210&gt;=78.75,A210&lt;101.25),"O",
AND(A210&gt;=101.25,A210&lt;123.75),"OSO",
AND(A210&gt;=123.75,A210&lt;146.25),"SO",
AND(A210&gt;=146.25,A210&lt;168.75),"SSO",
AND(A210&gt;=168.75,A210&lt;191.25),"S",
AND(A210&gt;=191.25,A210&lt;213.75),"SSW",
AND(A210&gt;=213.75,A210&lt;236.25),"SW",
AND(A210&gt;=236.25,A210&lt;258.75),"WSW",
AND(A210&gt;=258.75,A210&lt;281.25),"W",
AND(A210&gt;=281.25,A210&lt;303.75),"WNW",
AND(A210&gt;=303.75,A210&lt;326.25),"NW",
AND(A210&gt;=326.25,A210&lt;348.75),"NNW")</f>
        <v>NW</v>
      </c>
      <c r="C210">
        <v>9</v>
      </c>
      <c r="D210" t="str" cm="1">
        <f t="array" ref="D210">_xlfn.IFS(
AND(C210&gt;=0,C210&lt;10),"1",
AND(C210&gt;=10,C210&lt;20),"2",
AND(C210&gt;=20,C210&lt;30),"3",
AND(C210&gt;=30,C210&lt;40),"4",
AND(C210&gt;=40,C210&lt;50),"5")</f>
        <v>1</v>
      </c>
    </row>
    <row r="211" spans="1:4" x14ac:dyDescent="0.45">
      <c r="A211">
        <v>2</v>
      </c>
      <c r="B211" t="str" cm="1">
        <f t="array" ref="B211">_xlfn.IFS(OR(A211&gt;=348.75,A211&lt;11.25),"N",
AND(A211&gt;=11.25,A211&lt;33.75),"NNO",
AND(A211&gt;=33.75,A211&lt;56.25),"NO",
AND(A211&gt;=56.25,A211&lt;78.75),"ONO",
AND(A211&gt;=78.75,A211&lt;101.25),"O",
AND(A211&gt;=101.25,A211&lt;123.75),"OSO",
AND(A211&gt;=123.75,A211&lt;146.25),"SO",
AND(A211&gt;=146.25,A211&lt;168.75),"SSO",
AND(A211&gt;=168.75,A211&lt;191.25),"S",
AND(A211&gt;=191.25,A211&lt;213.75),"SSW",
AND(A211&gt;=213.75,A211&lt;236.25),"SW",
AND(A211&gt;=236.25,A211&lt;258.75),"WSW",
AND(A211&gt;=258.75,A211&lt;281.25),"W",
AND(A211&gt;=281.25,A211&lt;303.75),"WNW",
AND(A211&gt;=303.75,A211&lt;326.25),"NW",
AND(A211&gt;=326.25,A211&lt;348.75),"NNW")</f>
        <v>N</v>
      </c>
      <c r="C211">
        <v>8.6</v>
      </c>
      <c r="D211" t="str" cm="1">
        <f t="array" ref="D211">_xlfn.IFS(
AND(C211&gt;=0,C211&lt;10),"1",
AND(C211&gt;=10,C211&lt;20),"2",
AND(C211&gt;=20,C211&lt;30),"3",
AND(C211&gt;=30,C211&lt;40),"4",
AND(C211&gt;=40,C211&lt;50),"5")</f>
        <v>1</v>
      </c>
    </row>
    <row r="212" spans="1:4" x14ac:dyDescent="0.45">
      <c r="A212">
        <v>79</v>
      </c>
      <c r="B212" t="str" cm="1">
        <f t="array" ref="B212">_xlfn.IFS(OR(A212&gt;=348.75,A212&lt;11.25),"N",
AND(A212&gt;=11.25,A212&lt;33.75),"NNO",
AND(A212&gt;=33.75,A212&lt;56.25),"NO",
AND(A212&gt;=56.25,A212&lt;78.75),"ONO",
AND(A212&gt;=78.75,A212&lt;101.25),"O",
AND(A212&gt;=101.25,A212&lt;123.75),"OSO",
AND(A212&gt;=123.75,A212&lt;146.25),"SO",
AND(A212&gt;=146.25,A212&lt;168.75),"SSO",
AND(A212&gt;=168.75,A212&lt;191.25),"S",
AND(A212&gt;=191.25,A212&lt;213.75),"SSW",
AND(A212&gt;=213.75,A212&lt;236.25),"SW",
AND(A212&gt;=236.25,A212&lt;258.75),"WSW",
AND(A212&gt;=258.75,A212&lt;281.25),"W",
AND(A212&gt;=281.25,A212&lt;303.75),"WNW",
AND(A212&gt;=303.75,A212&lt;326.25),"NW",
AND(A212&gt;=326.25,A212&lt;348.75),"NNW")</f>
        <v>O</v>
      </c>
      <c r="C212">
        <v>14.4</v>
      </c>
      <c r="D212" t="str" cm="1">
        <f t="array" ref="D212">_xlfn.IFS(
AND(C212&gt;=0,C212&lt;10),"1",
AND(C212&gt;=10,C212&lt;20),"2",
AND(C212&gt;=20,C212&lt;30),"3",
AND(C212&gt;=30,C212&lt;40),"4",
AND(C212&gt;=40,C212&lt;50),"5")</f>
        <v>2</v>
      </c>
    </row>
    <row r="213" spans="1:4" x14ac:dyDescent="0.45">
      <c r="A213">
        <v>60</v>
      </c>
      <c r="B213" t="str" cm="1">
        <f t="array" ref="B213">_xlfn.IFS(OR(A213&gt;=348.75,A213&lt;11.25),"N",
AND(A213&gt;=11.25,A213&lt;33.75),"NNO",
AND(A213&gt;=33.75,A213&lt;56.25),"NO",
AND(A213&gt;=56.25,A213&lt;78.75),"ONO",
AND(A213&gt;=78.75,A213&lt;101.25),"O",
AND(A213&gt;=101.25,A213&lt;123.75),"OSO",
AND(A213&gt;=123.75,A213&lt;146.25),"SO",
AND(A213&gt;=146.25,A213&lt;168.75),"SSO",
AND(A213&gt;=168.75,A213&lt;191.25),"S",
AND(A213&gt;=191.25,A213&lt;213.75),"SSW",
AND(A213&gt;=213.75,A213&lt;236.25),"SW",
AND(A213&gt;=236.25,A213&lt;258.75),"WSW",
AND(A213&gt;=258.75,A213&lt;281.25),"W",
AND(A213&gt;=281.25,A213&lt;303.75),"WNW",
AND(A213&gt;=303.75,A213&lt;326.25),"NW",
AND(A213&gt;=326.25,A213&lt;348.75),"NNW")</f>
        <v>ONO</v>
      </c>
      <c r="C213">
        <v>6.8</v>
      </c>
      <c r="D213" t="str" cm="1">
        <f t="array" ref="D213">_xlfn.IFS(
AND(C213&gt;=0,C213&lt;10),"1",
AND(C213&gt;=10,C213&lt;20),"2",
AND(C213&gt;=20,C213&lt;30),"3",
AND(C213&gt;=30,C213&lt;40),"4",
AND(C213&gt;=40,C213&lt;50),"5")</f>
        <v>1</v>
      </c>
    </row>
    <row r="214" spans="1:4" x14ac:dyDescent="0.45">
      <c r="A214">
        <v>63</v>
      </c>
      <c r="B214" t="str" cm="1">
        <f t="array" ref="B214">_xlfn.IFS(OR(A214&gt;=348.75,A214&lt;11.25),"N",
AND(A214&gt;=11.25,A214&lt;33.75),"NNO",
AND(A214&gt;=33.75,A214&lt;56.25),"NO",
AND(A214&gt;=56.25,A214&lt;78.75),"ONO",
AND(A214&gt;=78.75,A214&lt;101.25),"O",
AND(A214&gt;=101.25,A214&lt;123.75),"OSO",
AND(A214&gt;=123.75,A214&lt;146.25),"SO",
AND(A214&gt;=146.25,A214&lt;168.75),"SSO",
AND(A214&gt;=168.75,A214&lt;191.25),"S",
AND(A214&gt;=191.25,A214&lt;213.75),"SSW",
AND(A214&gt;=213.75,A214&lt;236.25),"SW",
AND(A214&gt;=236.25,A214&lt;258.75),"WSW",
AND(A214&gt;=258.75,A214&lt;281.25),"W",
AND(A214&gt;=281.25,A214&lt;303.75),"WNW",
AND(A214&gt;=303.75,A214&lt;326.25),"NW",
AND(A214&gt;=326.25,A214&lt;348.75),"NNW")</f>
        <v>ONO</v>
      </c>
      <c r="C214">
        <v>7.2</v>
      </c>
      <c r="D214" t="str" cm="1">
        <f t="array" ref="D214">_xlfn.IFS(
AND(C214&gt;=0,C214&lt;10),"1",
AND(C214&gt;=10,C214&lt;20),"2",
AND(C214&gt;=20,C214&lt;30),"3",
AND(C214&gt;=30,C214&lt;40),"4",
AND(C214&gt;=40,C214&lt;50),"5")</f>
        <v>1</v>
      </c>
    </row>
    <row r="215" spans="1:4" x14ac:dyDescent="0.45">
      <c r="A215">
        <v>77</v>
      </c>
      <c r="B215" t="str" cm="1">
        <f t="array" ref="B215">_xlfn.IFS(OR(A215&gt;=348.75,A215&lt;11.25),"N",
AND(A215&gt;=11.25,A215&lt;33.75),"NNO",
AND(A215&gt;=33.75,A215&lt;56.25),"NO",
AND(A215&gt;=56.25,A215&lt;78.75),"ONO",
AND(A215&gt;=78.75,A215&lt;101.25),"O",
AND(A215&gt;=101.25,A215&lt;123.75),"OSO",
AND(A215&gt;=123.75,A215&lt;146.25),"SO",
AND(A215&gt;=146.25,A215&lt;168.75),"SSO",
AND(A215&gt;=168.75,A215&lt;191.25),"S",
AND(A215&gt;=191.25,A215&lt;213.75),"SSW",
AND(A215&gt;=213.75,A215&lt;236.25),"SW",
AND(A215&gt;=236.25,A215&lt;258.75),"WSW",
AND(A215&gt;=258.75,A215&lt;281.25),"W",
AND(A215&gt;=281.25,A215&lt;303.75),"WNW",
AND(A215&gt;=303.75,A215&lt;326.25),"NW",
AND(A215&gt;=326.25,A215&lt;348.75),"NNW")</f>
        <v>ONO</v>
      </c>
      <c r="C215">
        <v>9</v>
      </c>
      <c r="D215" t="str" cm="1">
        <f t="array" ref="D215">_xlfn.IFS(
AND(C215&gt;=0,C215&lt;10),"1",
AND(C215&gt;=10,C215&lt;20),"2",
AND(C215&gt;=20,C215&lt;30),"3",
AND(C215&gt;=30,C215&lt;40),"4",
AND(C215&gt;=40,C215&lt;50),"5")</f>
        <v>1</v>
      </c>
    </row>
    <row r="216" spans="1:4" x14ac:dyDescent="0.45">
      <c r="A216">
        <v>244</v>
      </c>
      <c r="B216" t="str" cm="1">
        <f t="array" ref="B216">_xlfn.IFS(OR(A216&gt;=348.75,A216&lt;11.25),"N",
AND(A216&gt;=11.25,A216&lt;33.75),"NNO",
AND(A216&gt;=33.75,A216&lt;56.25),"NO",
AND(A216&gt;=56.25,A216&lt;78.75),"ONO",
AND(A216&gt;=78.75,A216&lt;101.25),"O",
AND(A216&gt;=101.25,A216&lt;123.75),"OSO",
AND(A216&gt;=123.75,A216&lt;146.25),"SO",
AND(A216&gt;=146.25,A216&lt;168.75),"SSO",
AND(A216&gt;=168.75,A216&lt;191.25),"S",
AND(A216&gt;=191.25,A216&lt;213.75),"SSW",
AND(A216&gt;=213.75,A216&lt;236.25),"SW",
AND(A216&gt;=236.25,A216&lt;258.75),"WSW",
AND(A216&gt;=258.75,A216&lt;281.25),"W",
AND(A216&gt;=281.25,A216&lt;303.75),"WNW",
AND(A216&gt;=303.75,A216&lt;326.25),"NW",
AND(A216&gt;=326.25,A216&lt;348.75),"NNW")</f>
        <v>WSW</v>
      </c>
      <c r="C216">
        <v>6.1</v>
      </c>
      <c r="D216" t="str" cm="1">
        <f t="array" ref="D216">_xlfn.IFS(
AND(C216&gt;=0,C216&lt;10),"1",
AND(C216&gt;=10,C216&lt;20),"2",
AND(C216&gt;=20,C216&lt;30),"3",
AND(C216&gt;=30,C216&lt;40),"4",
AND(C216&gt;=40,C216&lt;50),"5")</f>
        <v>1</v>
      </c>
    </row>
    <row r="217" spans="1:4" x14ac:dyDescent="0.45">
      <c r="A217">
        <v>249</v>
      </c>
      <c r="B217" t="str" cm="1">
        <f t="array" ref="B217">_xlfn.IFS(OR(A217&gt;=348.75,A217&lt;11.25),"N",
AND(A217&gt;=11.25,A217&lt;33.75),"NNO",
AND(A217&gt;=33.75,A217&lt;56.25),"NO",
AND(A217&gt;=56.25,A217&lt;78.75),"ONO",
AND(A217&gt;=78.75,A217&lt;101.25),"O",
AND(A217&gt;=101.25,A217&lt;123.75),"OSO",
AND(A217&gt;=123.75,A217&lt;146.25),"SO",
AND(A217&gt;=146.25,A217&lt;168.75),"SSO",
AND(A217&gt;=168.75,A217&lt;191.25),"S",
AND(A217&gt;=191.25,A217&lt;213.75),"SSW",
AND(A217&gt;=213.75,A217&lt;236.25),"SW",
AND(A217&gt;=236.25,A217&lt;258.75),"WSW",
AND(A217&gt;=258.75,A217&lt;281.25),"W",
AND(A217&gt;=281.25,A217&lt;303.75),"WNW",
AND(A217&gt;=303.75,A217&lt;326.25),"NW",
AND(A217&gt;=326.25,A217&lt;348.75),"NNW")</f>
        <v>WSW</v>
      </c>
      <c r="C217">
        <v>10.8</v>
      </c>
      <c r="D217" t="str" cm="1">
        <f t="array" ref="D217">_xlfn.IFS(
AND(C217&gt;=0,C217&lt;10),"1",
AND(C217&gt;=10,C217&lt;20),"2",
AND(C217&gt;=20,C217&lt;30),"3",
AND(C217&gt;=30,C217&lt;40),"4",
AND(C217&gt;=40,C217&lt;50),"5")</f>
        <v>2</v>
      </c>
    </row>
    <row r="218" spans="1:4" x14ac:dyDescent="0.45">
      <c r="A218">
        <v>245</v>
      </c>
      <c r="B218" t="str" cm="1">
        <f t="array" ref="B218">_xlfn.IFS(OR(A218&gt;=348.75,A218&lt;11.25),"N",
AND(A218&gt;=11.25,A218&lt;33.75),"NNO",
AND(A218&gt;=33.75,A218&lt;56.25),"NO",
AND(A218&gt;=56.25,A218&lt;78.75),"ONO",
AND(A218&gt;=78.75,A218&lt;101.25),"O",
AND(A218&gt;=101.25,A218&lt;123.75),"OSO",
AND(A218&gt;=123.75,A218&lt;146.25),"SO",
AND(A218&gt;=146.25,A218&lt;168.75),"SSO",
AND(A218&gt;=168.75,A218&lt;191.25),"S",
AND(A218&gt;=191.25,A218&lt;213.75),"SSW",
AND(A218&gt;=213.75,A218&lt;236.25),"SW",
AND(A218&gt;=236.25,A218&lt;258.75),"WSW",
AND(A218&gt;=258.75,A218&lt;281.25),"W",
AND(A218&gt;=281.25,A218&lt;303.75),"WNW",
AND(A218&gt;=303.75,A218&lt;326.25),"NW",
AND(A218&gt;=326.25,A218&lt;348.75),"NNW")</f>
        <v>WSW</v>
      </c>
      <c r="C218">
        <v>9.4</v>
      </c>
      <c r="D218" t="str" cm="1">
        <f t="array" ref="D218">_xlfn.IFS(
AND(C218&gt;=0,C218&lt;10),"1",
AND(C218&gt;=10,C218&lt;20),"2",
AND(C218&gt;=20,C218&lt;30),"3",
AND(C218&gt;=30,C218&lt;40),"4",
AND(C218&gt;=40,C218&lt;50),"5")</f>
        <v>1</v>
      </c>
    </row>
    <row r="219" spans="1:4" x14ac:dyDescent="0.45">
      <c r="A219">
        <v>219</v>
      </c>
      <c r="B219" t="str" cm="1">
        <f t="array" ref="B219">_xlfn.IFS(OR(A219&gt;=348.75,A219&lt;11.25),"N",
AND(A219&gt;=11.25,A219&lt;33.75),"NNO",
AND(A219&gt;=33.75,A219&lt;56.25),"NO",
AND(A219&gt;=56.25,A219&lt;78.75),"ONO",
AND(A219&gt;=78.75,A219&lt;101.25),"O",
AND(A219&gt;=101.25,A219&lt;123.75),"OSO",
AND(A219&gt;=123.75,A219&lt;146.25),"SO",
AND(A219&gt;=146.25,A219&lt;168.75),"SSO",
AND(A219&gt;=168.75,A219&lt;191.25),"S",
AND(A219&gt;=191.25,A219&lt;213.75),"SSW",
AND(A219&gt;=213.75,A219&lt;236.25),"SW",
AND(A219&gt;=236.25,A219&lt;258.75),"WSW",
AND(A219&gt;=258.75,A219&lt;281.25),"W",
AND(A219&gt;=281.25,A219&lt;303.75),"WNW",
AND(A219&gt;=303.75,A219&lt;326.25),"NW",
AND(A219&gt;=326.25,A219&lt;348.75),"NNW")</f>
        <v>SW</v>
      </c>
      <c r="C219">
        <v>4</v>
      </c>
      <c r="D219" t="str" cm="1">
        <f t="array" ref="D219">_xlfn.IFS(
AND(C219&gt;=0,C219&lt;10),"1",
AND(C219&gt;=10,C219&lt;20),"2",
AND(C219&gt;=20,C219&lt;30),"3",
AND(C219&gt;=30,C219&lt;40),"4",
AND(C219&gt;=40,C219&lt;50),"5")</f>
        <v>1</v>
      </c>
    </row>
    <row r="220" spans="1:4" x14ac:dyDescent="0.45">
      <c r="A220">
        <v>123</v>
      </c>
      <c r="B220" t="str" cm="1">
        <f t="array" ref="B220">_xlfn.IFS(OR(A220&gt;=348.75,A220&lt;11.25),"N",
AND(A220&gt;=11.25,A220&lt;33.75),"NNO",
AND(A220&gt;=33.75,A220&lt;56.25),"NO",
AND(A220&gt;=56.25,A220&lt;78.75),"ONO",
AND(A220&gt;=78.75,A220&lt;101.25),"O",
AND(A220&gt;=101.25,A220&lt;123.75),"OSO",
AND(A220&gt;=123.75,A220&lt;146.25),"SO",
AND(A220&gt;=146.25,A220&lt;168.75),"SSO",
AND(A220&gt;=168.75,A220&lt;191.25),"S",
AND(A220&gt;=191.25,A220&lt;213.75),"SSW",
AND(A220&gt;=213.75,A220&lt;236.25),"SW",
AND(A220&gt;=236.25,A220&lt;258.75),"WSW",
AND(A220&gt;=258.75,A220&lt;281.25),"W",
AND(A220&gt;=281.25,A220&lt;303.75),"WNW",
AND(A220&gt;=303.75,A220&lt;326.25),"NW",
AND(A220&gt;=326.25,A220&lt;348.75),"NNW")</f>
        <v>OSO</v>
      </c>
      <c r="C220">
        <v>5.8</v>
      </c>
      <c r="D220" t="str" cm="1">
        <f t="array" ref="D220">_xlfn.IFS(
AND(C220&gt;=0,C220&lt;10),"1",
AND(C220&gt;=10,C220&lt;20),"2",
AND(C220&gt;=20,C220&lt;30),"3",
AND(C220&gt;=30,C220&lt;40),"4",
AND(C220&gt;=40,C220&lt;50),"5")</f>
        <v>1</v>
      </c>
    </row>
    <row r="221" spans="1:4" x14ac:dyDescent="0.45">
      <c r="A221">
        <v>265</v>
      </c>
      <c r="B221" t="str" cm="1">
        <f t="array" ref="B221">_xlfn.IFS(OR(A221&gt;=348.75,A221&lt;11.25),"N",
AND(A221&gt;=11.25,A221&lt;33.75),"NNO",
AND(A221&gt;=33.75,A221&lt;56.25),"NO",
AND(A221&gt;=56.25,A221&lt;78.75),"ONO",
AND(A221&gt;=78.75,A221&lt;101.25),"O",
AND(A221&gt;=101.25,A221&lt;123.75),"OSO",
AND(A221&gt;=123.75,A221&lt;146.25),"SO",
AND(A221&gt;=146.25,A221&lt;168.75),"SSO",
AND(A221&gt;=168.75,A221&lt;191.25),"S",
AND(A221&gt;=191.25,A221&lt;213.75),"SSW",
AND(A221&gt;=213.75,A221&lt;236.25),"SW",
AND(A221&gt;=236.25,A221&lt;258.75),"WSW",
AND(A221&gt;=258.75,A221&lt;281.25),"W",
AND(A221&gt;=281.25,A221&lt;303.75),"WNW",
AND(A221&gt;=303.75,A221&lt;326.25),"NW",
AND(A221&gt;=326.25,A221&lt;348.75),"NNW")</f>
        <v>W</v>
      </c>
      <c r="C221">
        <v>9.6999999999999993</v>
      </c>
      <c r="D221" t="str" cm="1">
        <f t="array" ref="D221">_xlfn.IFS(
AND(C221&gt;=0,C221&lt;10),"1",
AND(C221&gt;=10,C221&lt;20),"2",
AND(C221&gt;=20,C221&lt;30),"3",
AND(C221&gt;=30,C221&lt;40),"4",
AND(C221&gt;=40,C221&lt;50),"5")</f>
        <v>1</v>
      </c>
    </row>
    <row r="222" spans="1:4" x14ac:dyDescent="0.45">
      <c r="A222">
        <v>284</v>
      </c>
      <c r="B222" t="str" cm="1">
        <f t="array" ref="B222">_xlfn.IFS(OR(A222&gt;=348.75,A222&lt;11.25),"N",
AND(A222&gt;=11.25,A222&lt;33.75),"NNO",
AND(A222&gt;=33.75,A222&lt;56.25),"NO",
AND(A222&gt;=56.25,A222&lt;78.75),"ONO",
AND(A222&gt;=78.75,A222&lt;101.25),"O",
AND(A222&gt;=101.25,A222&lt;123.75),"OSO",
AND(A222&gt;=123.75,A222&lt;146.25),"SO",
AND(A222&gt;=146.25,A222&lt;168.75),"SSO",
AND(A222&gt;=168.75,A222&lt;191.25),"S",
AND(A222&gt;=191.25,A222&lt;213.75),"SSW",
AND(A222&gt;=213.75,A222&lt;236.25),"SW",
AND(A222&gt;=236.25,A222&lt;258.75),"WSW",
AND(A222&gt;=258.75,A222&lt;281.25),"W",
AND(A222&gt;=281.25,A222&lt;303.75),"WNW",
AND(A222&gt;=303.75,A222&lt;326.25),"NW",
AND(A222&gt;=326.25,A222&lt;348.75),"NNW")</f>
        <v>WNW</v>
      </c>
      <c r="C222">
        <v>7.6</v>
      </c>
      <c r="D222" t="str" cm="1">
        <f t="array" ref="D222">_xlfn.IFS(
AND(C222&gt;=0,C222&lt;10),"1",
AND(C222&gt;=10,C222&lt;20),"2",
AND(C222&gt;=20,C222&lt;30),"3",
AND(C222&gt;=30,C222&lt;40),"4",
AND(C222&gt;=40,C222&lt;50),"5")</f>
        <v>1</v>
      </c>
    </row>
    <row r="223" spans="1:4" x14ac:dyDescent="0.45">
      <c r="A223">
        <v>231</v>
      </c>
      <c r="B223" t="str" cm="1">
        <f t="array" ref="B223">_xlfn.IFS(OR(A223&gt;=348.75,A223&lt;11.25),"N",
AND(A223&gt;=11.25,A223&lt;33.75),"NNO",
AND(A223&gt;=33.75,A223&lt;56.25),"NO",
AND(A223&gt;=56.25,A223&lt;78.75),"ONO",
AND(A223&gt;=78.75,A223&lt;101.25),"O",
AND(A223&gt;=101.25,A223&lt;123.75),"OSO",
AND(A223&gt;=123.75,A223&lt;146.25),"SO",
AND(A223&gt;=146.25,A223&lt;168.75),"SSO",
AND(A223&gt;=168.75,A223&lt;191.25),"S",
AND(A223&gt;=191.25,A223&lt;213.75),"SSW",
AND(A223&gt;=213.75,A223&lt;236.25),"SW",
AND(A223&gt;=236.25,A223&lt;258.75),"WSW",
AND(A223&gt;=258.75,A223&lt;281.25),"W",
AND(A223&gt;=281.25,A223&lt;303.75),"WNW",
AND(A223&gt;=303.75,A223&lt;326.25),"NW",
AND(A223&gt;=326.25,A223&lt;348.75),"NNW")</f>
        <v>SW</v>
      </c>
      <c r="C223">
        <v>11.9</v>
      </c>
      <c r="D223" t="str" cm="1">
        <f t="array" ref="D223">_xlfn.IFS(
AND(C223&gt;=0,C223&lt;10),"1",
AND(C223&gt;=10,C223&lt;20),"2",
AND(C223&gt;=20,C223&lt;30),"3",
AND(C223&gt;=30,C223&lt;40),"4",
AND(C223&gt;=40,C223&lt;50),"5")</f>
        <v>2</v>
      </c>
    </row>
    <row r="224" spans="1:4" x14ac:dyDescent="0.45">
      <c r="A224">
        <v>263</v>
      </c>
      <c r="B224" t="str" cm="1">
        <f t="array" ref="B224">_xlfn.IFS(OR(A224&gt;=348.75,A224&lt;11.25),"N",
AND(A224&gt;=11.25,A224&lt;33.75),"NNO",
AND(A224&gt;=33.75,A224&lt;56.25),"NO",
AND(A224&gt;=56.25,A224&lt;78.75),"ONO",
AND(A224&gt;=78.75,A224&lt;101.25),"O",
AND(A224&gt;=101.25,A224&lt;123.75),"OSO",
AND(A224&gt;=123.75,A224&lt;146.25),"SO",
AND(A224&gt;=146.25,A224&lt;168.75),"SSO",
AND(A224&gt;=168.75,A224&lt;191.25),"S",
AND(A224&gt;=191.25,A224&lt;213.75),"SSW",
AND(A224&gt;=213.75,A224&lt;236.25),"SW",
AND(A224&gt;=236.25,A224&lt;258.75),"WSW",
AND(A224&gt;=258.75,A224&lt;281.25),"W",
AND(A224&gt;=281.25,A224&lt;303.75),"WNW",
AND(A224&gt;=303.75,A224&lt;326.25),"NW",
AND(A224&gt;=326.25,A224&lt;348.75),"NNW")</f>
        <v>W</v>
      </c>
      <c r="C224">
        <v>8.6</v>
      </c>
      <c r="D224" t="str" cm="1">
        <f t="array" ref="D224">_xlfn.IFS(
AND(C224&gt;=0,C224&lt;10),"1",
AND(C224&gt;=10,C224&lt;20),"2",
AND(C224&gt;=20,C224&lt;30),"3",
AND(C224&gt;=30,C224&lt;40),"4",
AND(C224&gt;=40,C224&lt;50),"5")</f>
        <v>1</v>
      </c>
    </row>
    <row r="225" spans="1:4" x14ac:dyDescent="0.45">
      <c r="A225">
        <v>65</v>
      </c>
      <c r="B225" t="str" cm="1">
        <f t="array" ref="B225">_xlfn.IFS(OR(A225&gt;=348.75,A225&lt;11.25),"N",
AND(A225&gt;=11.25,A225&lt;33.75),"NNO",
AND(A225&gt;=33.75,A225&lt;56.25),"NO",
AND(A225&gt;=56.25,A225&lt;78.75),"ONO",
AND(A225&gt;=78.75,A225&lt;101.25),"O",
AND(A225&gt;=101.25,A225&lt;123.75),"OSO",
AND(A225&gt;=123.75,A225&lt;146.25),"SO",
AND(A225&gt;=146.25,A225&lt;168.75),"SSO",
AND(A225&gt;=168.75,A225&lt;191.25),"S",
AND(A225&gt;=191.25,A225&lt;213.75),"SSW",
AND(A225&gt;=213.75,A225&lt;236.25),"SW",
AND(A225&gt;=236.25,A225&lt;258.75),"WSW",
AND(A225&gt;=258.75,A225&lt;281.25),"W",
AND(A225&gt;=281.25,A225&lt;303.75),"WNW",
AND(A225&gt;=303.75,A225&lt;326.25),"NW",
AND(A225&gt;=326.25,A225&lt;348.75),"NNW")</f>
        <v>ONO</v>
      </c>
      <c r="C225">
        <v>10.8</v>
      </c>
      <c r="D225" t="str" cm="1">
        <f t="array" ref="D225">_xlfn.IFS(
AND(C225&gt;=0,C225&lt;10),"1",
AND(C225&gt;=10,C225&lt;20),"2",
AND(C225&gt;=20,C225&lt;30),"3",
AND(C225&gt;=30,C225&lt;40),"4",
AND(C225&gt;=40,C225&lt;50),"5")</f>
        <v>2</v>
      </c>
    </row>
    <row r="226" spans="1:4" x14ac:dyDescent="0.45">
      <c r="A226">
        <v>105</v>
      </c>
      <c r="B226" t="str" cm="1">
        <f t="array" ref="B226">_xlfn.IFS(OR(A226&gt;=348.75,A226&lt;11.25),"N",
AND(A226&gt;=11.25,A226&lt;33.75),"NNO",
AND(A226&gt;=33.75,A226&lt;56.25),"NO",
AND(A226&gt;=56.25,A226&lt;78.75),"ONO",
AND(A226&gt;=78.75,A226&lt;101.25),"O",
AND(A226&gt;=101.25,A226&lt;123.75),"OSO",
AND(A226&gt;=123.75,A226&lt;146.25),"SO",
AND(A226&gt;=146.25,A226&lt;168.75),"SSO",
AND(A226&gt;=168.75,A226&lt;191.25),"S",
AND(A226&gt;=191.25,A226&lt;213.75),"SSW",
AND(A226&gt;=213.75,A226&lt;236.25),"SW",
AND(A226&gt;=236.25,A226&lt;258.75),"WSW",
AND(A226&gt;=258.75,A226&lt;281.25),"W",
AND(A226&gt;=281.25,A226&lt;303.75),"WNW",
AND(A226&gt;=303.75,A226&lt;326.25),"NW",
AND(A226&gt;=326.25,A226&lt;348.75),"NNW")</f>
        <v>OSO</v>
      </c>
      <c r="C226">
        <v>9.4</v>
      </c>
      <c r="D226" t="str" cm="1">
        <f t="array" ref="D226">_xlfn.IFS(
AND(C226&gt;=0,C226&lt;10),"1",
AND(C226&gt;=10,C226&lt;20),"2",
AND(C226&gt;=20,C226&lt;30),"3",
AND(C226&gt;=30,C226&lt;40),"4",
AND(C226&gt;=40,C226&lt;50),"5")</f>
        <v>1</v>
      </c>
    </row>
    <row r="227" spans="1:4" x14ac:dyDescent="0.45">
      <c r="A227">
        <v>117</v>
      </c>
      <c r="B227" t="str" cm="1">
        <f t="array" ref="B227">_xlfn.IFS(OR(A227&gt;=348.75,A227&lt;11.25),"N",
AND(A227&gt;=11.25,A227&lt;33.75),"NNO",
AND(A227&gt;=33.75,A227&lt;56.25),"NO",
AND(A227&gt;=56.25,A227&lt;78.75),"ONO",
AND(A227&gt;=78.75,A227&lt;101.25),"O",
AND(A227&gt;=101.25,A227&lt;123.75),"OSO",
AND(A227&gt;=123.75,A227&lt;146.25),"SO",
AND(A227&gt;=146.25,A227&lt;168.75),"SSO",
AND(A227&gt;=168.75,A227&lt;191.25),"S",
AND(A227&gt;=191.25,A227&lt;213.75),"SSW",
AND(A227&gt;=213.75,A227&lt;236.25),"SW",
AND(A227&gt;=236.25,A227&lt;258.75),"WSW",
AND(A227&gt;=258.75,A227&lt;281.25),"W",
AND(A227&gt;=281.25,A227&lt;303.75),"WNW",
AND(A227&gt;=303.75,A227&lt;326.25),"NW",
AND(A227&gt;=326.25,A227&lt;348.75),"NNW")</f>
        <v>OSO</v>
      </c>
      <c r="C227">
        <v>7.6</v>
      </c>
      <c r="D227" t="str" cm="1">
        <f t="array" ref="D227">_xlfn.IFS(
AND(C227&gt;=0,C227&lt;10),"1",
AND(C227&gt;=10,C227&lt;20),"2",
AND(C227&gt;=20,C227&lt;30),"3",
AND(C227&gt;=30,C227&lt;40),"4",
AND(C227&gt;=40,C227&lt;50),"5")</f>
        <v>1</v>
      </c>
    </row>
    <row r="228" spans="1:4" x14ac:dyDescent="0.45">
      <c r="A228">
        <v>243</v>
      </c>
      <c r="B228" t="str" cm="1">
        <f t="array" ref="B228">_xlfn.IFS(OR(A228&gt;=348.75,A228&lt;11.25),"N",
AND(A228&gt;=11.25,A228&lt;33.75),"NNO",
AND(A228&gt;=33.75,A228&lt;56.25),"NO",
AND(A228&gt;=56.25,A228&lt;78.75),"ONO",
AND(A228&gt;=78.75,A228&lt;101.25),"O",
AND(A228&gt;=101.25,A228&lt;123.75),"OSO",
AND(A228&gt;=123.75,A228&lt;146.25),"SO",
AND(A228&gt;=146.25,A228&lt;168.75),"SSO",
AND(A228&gt;=168.75,A228&lt;191.25),"S",
AND(A228&gt;=191.25,A228&lt;213.75),"SSW",
AND(A228&gt;=213.75,A228&lt;236.25),"SW",
AND(A228&gt;=236.25,A228&lt;258.75),"WSW",
AND(A228&gt;=258.75,A228&lt;281.25),"W",
AND(A228&gt;=281.25,A228&lt;303.75),"WNW",
AND(A228&gt;=303.75,A228&lt;326.25),"NW",
AND(A228&gt;=326.25,A228&lt;348.75),"NNW")</f>
        <v>WSW</v>
      </c>
      <c r="C228">
        <v>13.3</v>
      </c>
      <c r="D228" t="str" cm="1">
        <f t="array" ref="D228">_xlfn.IFS(
AND(C228&gt;=0,C228&lt;10),"1",
AND(C228&gt;=10,C228&lt;20),"2",
AND(C228&gt;=20,C228&lt;30),"3",
AND(C228&gt;=30,C228&lt;40),"4",
AND(C228&gt;=40,C228&lt;50),"5")</f>
        <v>2</v>
      </c>
    </row>
    <row r="229" spans="1:4" x14ac:dyDescent="0.45">
      <c r="A229">
        <v>252</v>
      </c>
      <c r="B229" t="str" cm="1">
        <f t="array" ref="B229">_xlfn.IFS(OR(A229&gt;=348.75,A229&lt;11.25),"N",
AND(A229&gt;=11.25,A229&lt;33.75),"NNO",
AND(A229&gt;=33.75,A229&lt;56.25),"NO",
AND(A229&gt;=56.25,A229&lt;78.75),"ONO",
AND(A229&gt;=78.75,A229&lt;101.25),"O",
AND(A229&gt;=101.25,A229&lt;123.75),"OSO",
AND(A229&gt;=123.75,A229&lt;146.25),"SO",
AND(A229&gt;=146.25,A229&lt;168.75),"SSO",
AND(A229&gt;=168.75,A229&lt;191.25),"S",
AND(A229&gt;=191.25,A229&lt;213.75),"SSW",
AND(A229&gt;=213.75,A229&lt;236.25),"SW",
AND(A229&gt;=236.25,A229&lt;258.75),"WSW",
AND(A229&gt;=258.75,A229&lt;281.25),"W",
AND(A229&gt;=281.25,A229&lt;303.75),"WNW",
AND(A229&gt;=303.75,A229&lt;326.25),"NW",
AND(A229&gt;=326.25,A229&lt;348.75),"NNW")</f>
        <v>WSW</v>
      </c>
      <c r="C229">
        <v>5.4</v>
      </c>
      <c r="D229" t="str" cm="1">
        <f t="array" ref="D229">_xlfn.IFS(
AND(C229&gt;=0,C229&lt;10),"1",
AND(C229&gt;=10,C229&lt;20),"2",
AND(C229&gt;=20,C229&lt;30),"3",
AND(C229&gt;=30,C229&lt;40),"4",
AND(C229&gt;=40,C229&lt;50),"5")</f>
        <v>1</v>
      </c>
    </row>
    <row r="230" spans="1:4" x14ac:dyDescent="0.45">
      <c r="A230">
        <v>214</v>
      </c>
      <c r="B230" t="str" cm="1">
        <f t="array" ref="B230">_xlfn.IFS(OR(A230&gt;=348.75,A230&lt;11.25),"N",
AND(A230&gt;=11.25,A230&lt;33.75),"NNO",
AND(A230&gt;=33.75,A230&lt;56.25),"NO",
AND(A230&gt;=56.25,A230&lt;78.75),"ONO",
AND(A230&gt;=78.75,A230&lt;101.25),"O",
AND(A230&gt;=101.25,A230&lt;123.75),"OSO",
AND(A230&gt;=123.75,A230&lt;146.25),"SO",
AND(A230&gt;=146.25,A230&lt;168.75),"SSO",
AND(A230&gt;=168.75,A230&lt;191.25),"S",
AND(A230&gt;=191.25,A230&lt;213.75),"SSW",
AND(A230&gt;=213.75,A230&lt;236.25),"SW",
AND(A230&gt;=236.25,A230&lt;258.75),"WSW",
AND(A230&gt;=258.75,A230&lt;281.25),"W",
AND(A230&gt;=281.25,A230&lt;303.75),"WNW",
AND(A230&gt;=303.75,A230&lt;326.25),"NW",
AND(A230&gt;=326.25,A230&lt;348.75),"NNW")</f>
        <v>SW</v>
      </c>
      <c r="C230">
        <v>9.4</v>
      </c>
      <c r="D230" t="str" cm="1">
        <f t="array" ref="D230">_xlfn.IFS(
AND(C230&gt;=0,C230&lt;10),"1",
AND(C230&gt;=10,C230&lt;20),"2",
AND(C230&gt;=20,C230&lt;30),"3",
AND(C230&gt;=30,C230&lt;40),"4",
AND(C230&gt;=40,C230&lt;50),"5")</f>
        <v>1</v>
      </c>
    </row>
    <row r="231" spans="1:4" x14ac:dyDescent="0.45">
      <c r="A231">
        <v>234</v>
      </c>
      <c r="B231" t="str" cm="1">
        <f t="array" ref="B231">_xlfn.IFS(OR(A231&gt;=348.75,A231&lt;11.25),"N",
AND(A231&gt;=11.25,A231&lt;33.75),"NNO",
AND(A231&gt;=33.75,A231&lt;56.25),"NO",
AND(A231&gt;=56.25,A231&lt;78.75),"ONO",
AND(A231&gt;=78.75,A231&lt;101.25),"O",
AND(A231&gt;=101.25,A231&lt;123.75),"OSO",
AND(A231&gt;=123.75,A231&lt;146.25),"SO",
AND(A231&gt;=146.25,A231&lt;168.75),"SSO",
AND(A231&gt;=168.75,A231&lt;191.25),"S",
AND(A231&gt;=191.25,A231&lt;213.75),"SSW",
AND(A231&gt;=213.75,A231&lt;236.25),"SW",
AND(A231&gt;=236.25,A231&lt;258.75),"WSW",
AND(A231&gt;=258.75,A231&lt;281.25),"W",
AND(A231&gt;=281.25,A231&lt;303.75),"WNW",
AND(A231&gt;=303.75,A231&lt;326.25),"NW",
AND(A231&gt;=326.25,A231&lt;348.75),"NNW")</f>
        <v>SW</v>
      </c>
      <c r="C231">
        <v>7.2</v>
      </c>
      <c r="D231" t="str" cm="1">
        <f t="array" ref="D231">_xlfn.IFS(
AND(C231&gt;=0,C231&lt;10),"1",
AND(C231&gt;=10,C231&lt;20),"2",
AND(C231&gt;=20,C231&lt;30),"3",
AND(C231&gt;=30,C231&lt;40),"4",
AND(C231&gt;=40,C231&lt;50),"5")</f>
        <v>1</v>
      </c>
    </row>
    <row r="232" spans="1:4" x14ac:dyDescent="0.45">
      <c r="A232">
        <v>329</v>
      </c>
      <c r="B232" t="str" cm="1">
        <f t="array" ref="B232">_xlfn.IFS(OR(A232&gt;=348.75,A232&lt;11.25),"N",
AND(A232&gt;=11.25,A232&lt;33.75),"NNO",
AND(A232&gt;=33.75,A232&lt;56.25),"NO",
AND(A232&gt;=56.25,A232&lt;78.75),"ONO",
AND(A232&gt;=78.75,A232&lt;101.25),"O",
AND(A232&gt;=101.25,A232&lt;123.75),"OSO",
AND(A232&gt;=123.75,A232&lt;146.25),"SO",
AND(A232&gt;=146.25,A232&lt;168.75),"SSO",
AND(A232&gt;=168.75,A232&lt;191.25),"S",
AND(A232&gt;=191.25,A232&lt;213.75),"SSW",
AND(A232&gt;=213.75,A232&lt;236.25),"SW",
AND(A232&gt;=236.25,A232&lt;258.75),"WSW",
AND(A232&gt;=258.75,A232&lt;281.25),"W",
AND(A232&gt;=281.25,A232&lt;303.75),"WNW",
AND(A232&gt;=303.75,A232&lt;326.25),"NW",
AND(A232&gt;=326.25,A232&lt;348.75),"NNW")</f>
        <v>NNW</v>
      </c>
      <c r="C232">
        <v>7.6</v>
      </c>
      <c r="D232" t="str" cm="1">
        <f t="array" ref="D232">_xlfn.IFS(
AND(C232&gt;=0,C232&lt;10),"1",
AND(C232&gt;=10,C232&lt;20),"2",
AND(C232&gt;=20,C232&lt;30),"3",
AND(C232&gt;=30,C232&lt;40),"4",
AND(C232&gt;=40,C232&lt;50),"5")</f>
        <v>1</v>
      </c>
    </row>
    <row r="233" spans="1:4" x14ac:dyDescent="0.45">
      <c r="A233">
        <v>57</v>
      </c>
      <c r="B233" t="str" cm="1">
        <f t="array" ref="B233">_xlfn.IFS(OR(A233&gt;=348.75,A233&lt;11.25),"N",
AND(A233&gt;=11.25,A233&lt;33.75),"NNO",
AND(A233&gt;=33.75,A233&lt;56.25),"NO",
AND(A233&gt;=56.25,A233&lt;78.75),"ONO",
AND(A233&gt;=78.75,A233&lt;101.25),"O",
AND(A233&gt;=101.25,A233&lt;123.75),"OSO",
AND(A233&gt;=123.75,A233&lt;146.25),"SO",
AND(A233&gt;=146.25,A233&lt;168.75),"SSO",
AND(A233&gt;=168.75,A233&lt;191.25),"S",
AND(A233&gt;=191.25,A233&lt;213.75),"SSW",
AND(A233&gt;=213.75,A233&lt;236.25),"SW",
AND(A233&gt;=236.25,A233&lt;258.75),"WSW",
AND(A233&gt;=258.75,A233&lt;281.25),"W",
AND(A233&gt;=281.25,A233&lt;303.75),"WNW",
AND(A233&gt;=303.75,A233&lt;326.25),"NW",
AND(A233&gt;=326.25,A233&lt;348.75),"NNW")</f>
        <v>ONO</v>
      </c>
      <c r="C233">
        <v>6.5</v>
      </c>
      <c r="D233" t="str" cm="1">
        <f t="array" ref="D233">_xlfn.IFS(
AND(C233&gt;=0,C233&lt;10),"1",
AND(C233&gt;=10,C233&lt;20),"2",
AND(C233&gt;=20,C233&lt;30),"3",
AND(C233&gt;=30,C233&lt;40),"4",
AND(C233&gt;=40,C233&lt;50),"5")</f>
        <v>1</v>
      </c>
    </row>
    <row r="234" spans="1:4" x14ac:dyDescent="0.45">
      <c r="A234">
        <v>82</v>
      </c>
      <c r="B234" t="str" cm="1">
        <f t="array" ref="B234">_xlfn.IFS(OR(A234&gt;=348.75,A234&lt;11.25),"N",
AND(A234&gt;=11.25,A234&lt;33.75),"NNO",
AND(A234&gt;=33.75,A234&lt;56.25),"NO",
AND(A234&gt;=56.25,A234&lt;78.75),"ONO",
AND(A234&gt;=78.75,A234&lt;101.25),"O",
AND(A234&gt;=101.25,A234&lt;123.75),"OSO",
AND(A234&gt;=123.75,A234&lt;146.25),"SO",
AND(A234&gt;=146.25,A234&lt;168.75),"SSO",
AND(A234&gt;=168.75,A234&lt;191.25),"S",
AND(A234&gt;=191.25,A234&lt;213.75),"SSW",
AND(A234&gt;=213.75,A234&lt;236.25),"SW",
AND(A234&gt;=236.25,A234&lt;258.75),"WSW",
AND(A234&gt;=258.75,A234&lt;281.25),"W",
AND(A234&gt;=281.25,A234&lt;303.75),"WNW",
AND(A234&gt;=303.75,A234&lt;326.25),"NW",
AND(A234&gt;=326.25,A234&lt;348.75),"NNW")</f>
        <v>O</v>
      </c>
      <c r="C234">
        <v>8.3000000000000007</v>
      </c>
      <c r="D234" t="str" cm="1">
        <f t="array" ref="D234">_xlfn.IFS(
AND(C234&gt;=0,C234&lt;10),"1",
AND(C234&gt;=10,C234&lt;20),"2",
AND(C234&gt;=20,C234&lt;30),"3",
AND(C234&gt;=30,C234&lt;40),"4",
AND(C234&gt;=40,C234&lt;50),"5")</f>
        <v>1</v>
      </c>
    </row>
    <row r="235" spans="1:4" x14ac:dyDescent="0.45">
      <c r="A235">
        <v>269</v>
      </c>
      <c r="B235" t="str" cm="1">
        <f t="array" ref="B235">_xlfn.IFS(OR(A235&gt;=348.75,A235&lt;11.25),"N",
AND(A235&gt;=11.25,A235&lt;33.75),"NNO",
AND(A235&gt;=33.75,A235&lt;56.25),"NO",
AND(A235&gt;=56.25,A235&lt;78.75),"ONO",
AND(A235&gt;=78.75,A235&lt;101.25),"O",
AND(A235&gt;=101.25,A235&lt;123.75),"OSO",
AND(A235&gt;=123.75,A235&lt;146.25),"SO",
AND(A235&gt;=146.25,A235&lt;168.75),"SSO",
AND(A235&gt;=168.75,A235&lt;191.25),"S",
AND(A235&gt;=191.25,A235&lt;213.75),"SSW",
AND(A235&gt;=213.75,A235&lt;236.25),"SW",
AND(A235&gt;=236.25,A235&lt;258.75),"WSW",
AND(A235&gt;=258.75,A235&lt;281.25),"W",
AND(A235&gt;=281.25,A235&lt;303.75),"WNW",
AND(A235&gt;=303.75,A235&lt;326.25),"NW",
AND(A235&gt;=326.25,A235&lt;348.75),"NNW")</f>
        <v>W</v>
      </c>
      <c r="C235">
        <v>12.6</v>
      </c>
      <c r="D235" t="str" cm="1">
        <f t="array" ref="D235">_xlfn.IFS(
AND(C235&gt;=0,C235&lt;10),"1",
AND(C235&gt;=10,C235&lt;20),"2",
AND(C235&gt;=20,C235&lt;30),"3",
AND(C235&gt;=30,C235&lt;40),"4",
AND(C235&gt;=40,C235&lt;50),"5")</f>
        <v>2</v>
      </c>
    </row>
    <row r="236" spans="1:4" x14ac:dyDescent="0.45">
      <c r="A236">
        <v>182</v>
      </c>
      <c r="B236" t="str" cm="1">
        <f t="array" ref="B236">_xlfn.IFS(OR(A236&gt;=348.75,A236&lt;11.25),"N",
AND(A236&gt;=11.25,A236&lt;33.75),"NNO",
AND(A236&gt;=33.75,A236&lt;56.25),"NO",
AND(A236&gt;=56.25,A236&lt;78.75),"ONO",
AND(A236&gt;=78.75,A236&lt;101.25),"O",
AND(A236&gt;=101.25,A236&lt;123.75),"OSO",
AND(A236&gt;=123.75,A236&lt;146.25),"SO",
AND(A236&gt;=146.25,A236&lt;168.75),"SSO",
AND(A236&gt;=168.75,A236&lt;191.25),"S",
AND(A236&gt;=191.25,A236&lt;213.75),"SSW",
AND(A236&gt;=213.75,A236&lt;236.25),"SW",
AND(A236&gt;=236.25,A236&lt;258.75),"WSW",
AND(A236&gt;=258.75,A236&lt;281.25),"W",
AND(A236&gt;=281.25,A236&lt;303.75),"WNW",
AND(A236&gt;=303.75,A236&lt;326.25),"NW",
AND(A236&gt;=326.25,A236&lt;348.75),"NNW")</f>
        <v>S</v>
      </c>
      <c r="C236">
        <v>7.2</v>
      </c>
      <c r="D236" t="str" cm="1">
        <f t="array" ref="D236">_xlfn.IFS(
AND(C236&gt;=0,C236&lt;10),"1",
AND(C236&gt;=10,C236&lt;20),"2",
AND(C236&gt;=20,C236&lt;30),"3",
AND(C236&gt;=30,C236&lt;40),"4",
AND(C236&gt;=40,C236&lt;50),"5")</f>
        <v>1</v>
      </c>
    </row>
    <row r="237" spans="1:4" x14ac:dyDescent="0.45">
      <c r="A237">
        <v>226</v>
      </c>
      <c r="B237" t="str" cm="1">
        <f t="array" ref="B237">_xlfn.IFS(OR(A237&gt;=348.75,A237&lt;11.25),"N",
AND(A237&gt;=11.25,A237&lt;33.75),"NNO",
AND(A237&gt;=33.75,A237&lt;56.25),"NO",
AND(A237&gt;=56.25,A237&lt;78.75),"ONO",
AND(A237&gt;=78.75,A237&lt;101.25),"O",
AND(A237&gt;=101.25,A237&lt;123.75),"OSO",
AND(A237&gt;=123.75,A237&lt;146.25),"SO",
AND(A237&gt;=146.25,A237&lt;168.75),"SSO",
AND(A237&gt;=168.75,A237&lt;191.25),"S",
AND(A237&gt;=191.25,A237&lt;213.75),"SSW",
AND(A237&gt;=213.75,A237&lt;236.25),"SW",
AND(A237&gt;=236.25,A237&lt;258.75),"WSW",
AND(A237&gt;=258.75,A237&lt;281.25),"W",
AND(A237&gt;=281.25,A237&lt;303.75),"WNW",
AND(A237&gt;=303.75,A237&lt;326.25),"NW",
AND(A237&gt;=326.25,A237&lt;348.75),"NNW")</f>
        <v>SW</v>
      </c>
      <c r="C237">
        <v>16.600000000000001</v>
      </c>
      <c r="D237" t="str" cm="1">
        <f t="array" ref="D237">_xlfn.IFS(
AND(C237&gt;=0,C237&lt;10),"1",
AND(C237&gt;=10,C237&lt;20),"2",
AND(C237&gt;=20,C237&lt;30),"3",
AND(C237&gt;=30,C237&lt;40),"4",
AND(C237&gt;=40,C237&lt;50),"5")</f>
        <v>2</v>
      </c>
    </row>
    <row r="238" spans="1:4" x14ac:dyDescent="0.45">
      <c r="A238">
        <v>185</v>
      </c>
      <c r="B238" t="str" cm="1">
        <f t="array" ref="B238">_xlfn.IFS(OR(A238&gt;=348.75,A238&lt;11.25),"N",
AND(A238&gt;=11.25,A238&lt;33.75),"NNO",
AND(A238&gt;=33.75,A238&lt;56.25),"NO",
AND(A238&gt;=56.25,A238&lt;78.75),"ONO",
AND(A238&gt;=78.75,A238&lt;101.25),"O",
AND(A238&gt;=101.25,A238&lt;123.75),"OSO",
AND(A238&gt;=123.75,A238&lt;146.25),"SO",
AND(A238&gt;=146.25,A238&lt;168.75),"SSO",
AND(A238&gt;=168.75,A238&lt;191.25),"S",
AND(A238&gt;=191.25,A238&lt;213.75),"SSW",
AND(A238&gt;=213.75,A238&lt;236.25),"SW",
AND(A238&gt;=236.25,A238&lt;258.75),"WSW",
AND(A238&gt;=258.75,A238&lt;281.25),"W",
AND(A238&gt;=281.25,A238&lt;303.75),"WNW",
AND(A238&gt;=303.75,A238&lt;326.25),"NW",
AND(A238&gt;=326.25,A238&lt;348.75),"NNW")</f>
        <v>S</v>
      </c>
      <c r="C238">
        <v>14.4</v>
      </c>
      <c r="D238" t="str" cm="1">
        <f t="array" ref="D238">_xlfn.IFS(
AND(C238&gt;=0,C238&lt;10),"1",
AND(C238&gt;=10,C238&lt;20),"2",
AND(C238&gt;=20,C238&lt;30),"3",
AND(C238&gt;=30,C238&lt;40),"4",
AND(C238&gt;=40,C238&lt;50),"5")</f>
        <v>2</v>
      </c>
    </row>
    <row r="239" spans="1:4" x14ac:dyDescent="0.45">
      <c r="A239">
        <v>271</v>
      </c>
      <c r="B239" t="str" cm="1">
        <f t="array" ref="B239">_xlfn.IFS(OR(A239&gt;=348.75,A239&lt;11.25),"N",
AND(A239&gt;=11.25,A239&lt;33.75),"NNO",
AND(A239&gt;=33.75,A239&lt;56.25),"NO",
AND(A239&gt;=56.25,A239&lt;78.75),"ONO",
AND(A239&gt;=78.75,A239&lt;101.25),"O",
AND(A239&gt;=101.25,A239&lt;123.75),"OSO",
AND(A239&gt;=123.75,A239&lt;146.25),"SO",
AND(A239&gt;=146.25,A239&lt;168.75),"SSO",
AND(A239&gt;=168.75,A239&lt;191.25),"S",
AND(A239&gt;=191.25,A239&lt;213.75),"SSW",
AND(A239&gt;=213.75,A239&lt;236.25),"SW",
AND(A239&gt;=236.25,A239&lt;258.75),"WSW",
AND(A239&gt;=258.75,A239&lt;281.25),"W",
AND(A239&gt;=281.25,A239&lt;303.75),"WNW",
AND(A239&gt;=303.75,A239&lt;326.25),"NW",
AND(A239&gt;=326.25,A239&lt;348.75),"NNW")</f>
        <v>W</v>
      </c>
      <c r="C239">
        <v>12.6</v>
      </c>
      <c r="D239" t="str" cm="1">
        <f t="array" ref="D239">_xlfn.IFS(
AND(C239&gt;=0,C239&lt;10),"1",
AND(C239&gt;=10,C239&lt;20),"2",
AND(C239&gt;=20,C239&lt;30),"3",
AND(C239&gt;=30,C239&lt;40),"4",
AND(C239&gt;=40,C239&lt;50),"5")</f>
        <v>2</v>
      </c>
    </row>
    <row r="240" spans="1:4" x14ac:dyDescent="0.45">
      <c r="A240">
        <v>22</v>
      </c>
      <c r="B240" t="str" cm="1">
        <f t="array" ref="B240">_xlfn.IFS(OR(A240&gt;=348.75,A240&lt;11.25),"N",
AND(A240&gt;=11.25,A240&lt;33.75),"NNO",
AND(A240&gt;=33.75,A240&lt;56.25),"NO",
AND(A240&gt;=56.25,A240&lt;78.75),"ONO",
AND(A240&gt;=78.75,A240&lt;101.25),"O",
AND(A240&gt;=101.25,A240&lt;123.75),"OSO",
AND(A240&gt;=123.75,A240&lt;146.25),"SO",
AND(A240&gt;=146.25,A240&lt;168.75),"SSO",
AND(A240&gt;=168.75,A240&lt;191.25),"S",
AND(A240&gt;=191.25,A240&lt;213.75),"SSW",
AND(A240&gt;=213.75,A240&lt;236.25),"SW",
AND(A240&gt;=236.25,A240&lt;258.75),"WSW",
AND(A240&gt;=258.75,A240&lt;281.25),"W",
AND(A240&gt;=281.25,A240&lt;303.75),"WNW",
AND(A240&gt;=303.75,A240&lt;326.25),"NW",
AND(A240&gt;=326.25,A240&lt;348.75),"NNW")</f>
        <v>NNO</v>
      </c>
      <c r="C240">
        <v>4.3</v>
      </c>
      <c r="D240" t="str" cm="1">
        <f t="array" ref="D240">_xlfn.IFS(
AND(C240&gt;=0,C240&lt;10),"1",
AND(C240&gt;=10,C240&lt;20),"2",
AND(C240&gt;=20,C240&lt;30),"3",
AND(C240&gt;=30,C240&lt;40),"4",
AND(C240&gt;=40,C240&lt;50),"5")</f>
        <v>1</v>
      </c>
    </row>
    <row r="241" spans="1:4" x14ac:dyDescent="0.45">
      <c r="A241">
        <v>76</v>
      </c>
      <c r="B241" t="str" cm="1">
        <f t="array" ref="B241">_xlfn.IFS(OR(A241&gt;=348.75,A241&lt;11.25),"N",
AND(A241&gt;=11.25,A241&lt;33.75),"NNO",
AND(A241&gt;=33.75,A241&lt;56.25),"NO",
AND(A241&gt;=56.25,A241&lt;78.75),"ONO",
AND(A241&gt;=78.75,A241&lt;101.25),"O",
AND(A241&gt;=101.25,A241&lt;123.75),"OSO",
AND(A241&gt;=123.75,A241&lt;146.25),"SO",
AND(A241&gt;=146.25,A241&lt;168.75),"SSO",
AND(A241&gt;=168.75,A241&lt;191.25),"S",
AND(A241&gt;=191.25,A241&lt;213.75),"SSW",
AND(A241&gt;=213.75,A241&lt;236.25),"SW",
AND(A241&gt;=236.25,A241&lt;258.75),"WSW",
AND(A241&gt;=258.75,A241&lt;281.25),"W",
AND(A241&gt;=281.25,A241&lt;303.75),"WNW",
AND(A241&gt;=303.75,A241&lt;326.25),"NW",
AND(A241&gt;=326.25,A241&lt;348.75),"NNW")</f>
        <v>ONO</v>
      </c>
      <c r="C241">
        <v>13</v>
      </c>
      <c r="D241" t="str" cm="1">
        <f t="array" ref="D241">_xlfn.IFS(
AND(C241&gt;=0,C241&lt;10),"1",
AND(C241&gt;=10,C241&lt;20),"2",
AND(C241&gt;=20,C241&lt;30),"3",
AND(C241&gt;=30,C241&lt;40),"4",
AND(C241&gt;=40,C241&lt;50),"5")</f>
        <v>2</v>
      </c>
    </row>
    <row r="242" spans="1:4" x14ac:dyDescent="0.45">
      <c r="A242">
        <v>131</v>
      </c>
      <c r="B242" t="str" cm="1">
        <f t="array" ref="B242">_xlfn.IFS(OR(A242&gt;=348.75,A242&lt;11.25),"N",
AND(A242&gt;=11.25,A242&lt;33.75),"NNO",
AND(A242&gt;=33.75,A242&lt;56.25),"NO",
AND(A242&gt;=56.25,A242&lt;78.75),"ONO",
AND(A242&gt;=78.75,A242&lt;101.25),"O",
AND(A242&gt;=101.25,A242&lt;123.75),"OSO",
AND(A242&gt;=123.75,A242&lt;146.25),"SO",
AND(A242&gt;=146.25,A242&lt;168.75),"SSO",
AND(A242&gt;=168.75,A242&lt;191.25),"S",
AND(A242&gt;=191.25,A242&lt;213.75),"SSW",
AND(A242&gt;=213.75,A242&lt;236.25),"SW",
AND(A242&gt;=236.25,A242&lt;258.75),"WSW",
AND(A242&gt;=258.75,A242&lt;281.25),"W",
AND(A242&gt;=281.25,A242&lt;303.75),"WNW",
AND(A242&gt;=303.75,A242&lt;326.25),"NW",
AND(A242&gt;=326.25,A242&lt;348.75),"NNW")</f>
        <v>SO</v>
      </c>
      <c r="C242">
        <v>8.6</v>
      </c>
      <c r="D242" t="str" cm="1">
        <f t="array" ref="D242">_xlfn.IFS(
AND(C242&gt;=0,C242&lt;10),"1",
AND(C242&gt;=10,C242&lt;20),"2",
AND(C242&gt;=20,C242&lt;30),"3",
AND(C242&gt;=30,C242&lt;40),"4",
AND(C242&gt;=40,C242&lt;50),"5")</f>
        <v>1</v>
      </c>
    </row>
    <row r="243" spans="1:4" x14ac:dyDescent="0.45">
      <c r="A243">
        <v>186</v>
      </c>
      <c r="B243" t="str" cm="1">
        <f t="array" ref="B243">_xlfn.IFS(OR(A243&gt;=348.75,A243&lt;11.25),"N",
AND(A243&gt;=11.25,A243&lt;33.75),"NNO",
AND(A243&gt;=33.75,A243&lt;56.25),"NO",
AND(A243&gt;=56.25,A243&lt;78.75),"ONO",
AND(A243&gt;=78.75,A243&lt;101.25),"O",
AND(A243&gt;=101.25,A243&lt;123.75),"OSO",
AND(A243&gt;=123.75,A243&lt;146.25),"SO",
AND(A243&gt;=146.25,A243&lt;168.75),"SSO",
AND(A243&gt;=168.75,A243&lt;191.25),"S",
AND(A243&gt;=191.25,A243&lt;213.75),"SSW",
AND(A243&gt;=213.75,A243&lt;236.25),"SW",
AND(A243&gt;=236.25,A243&lt;258.75),"WSW",
AND(A243&gt;=258.75,A243&lt;281.25),"W",
AND(A243&gt;=281.25,A243&lt;303.75),"WNW",
AND(A243&gt;=303.75,A243&lt;326.25),"NW",
AND(A243&gt;=326.25,A243&lt;348.75),"NNW")</f>
        <v>S</v>
      </c>
      <c r="C243">
        <v>6.8</v>
      </c>
      <c r="D243" t="str" cm="1">
        <f t="array" ref="D243">_xlfn.IFS(
AND(C243&gt;=0,C243&lt;10),"1",
AND(C243&gt;=10,C243&lt;20),"2",
AND(C243&gt;=20,C243&lt;30),"3",
AND(C243&gt;=30,C243&lt;40),"4",
AND(C243&gt;=40,C243&lt;50),"5")</f>
        <v>1</v>
      </c>
    </row>
    <row r="244" spans="1:4" x14ac:dyDescent="0.45">
      <c r="A244">
        <v>49</v>
      </c>
      <c r="B244" t="str" cm="1">
        <f t="array" ref="B244">_xlfn.IFS(OR(A244&gt;=348.75,A244&lt;11.25),"N",
AND(A244&gt;=11.25,A244&lt;33.75),"NNO",
AND(A244&gt;=33.75,A244&lt;56.25),"NO",
AND(A244&gt;=56.25,A244&lt;78.75),"ONO",
AND(A244&gt;=78.75,A244&lt;101.25),"O",
AND(A244&gt;=101.25,A244&lt;123.75),"OSO",
AND(A244&gt;=123.75,A244&lt;146.25),"SO",
AND(A244&gt;=146.25,A244&lt;168.75),"SSO",
AND(A244&gt;=168.75,A244&lt;191.25),"S",
AND(A244&gt;=191.25,A244&lt;213.75),"SSW",
AND(A244&gt;=213.75,A244&lt;236.25),"SW",
AND(A244&gt;=236.25,A244&lt;258.75),"WSW",
AND(A244&gt;=258.75,A244&lt;281.25),"W",
AND(A244&gt;=281.25,A244&lt;303.75),"WNW",
AND(A244&gt;=303.75,A244&lt;326.25),"NW",
AND(A244&gt;=326.25,A244&lt;348.75),"NNW")</f>
        <v>NO</v>
      </c>
      <c r="C244">
        <v>11.9</v>
      </c>
      <c r="D244" t="str" cm="1">
        <f t="array" ref="D244">_xlfn.IFS(
AND(C244&gt;=0,C244&lt;10),"1",
AND(C244&gt;=10,C244&lt;20),"2",
AND(C244&gt;=20,C244&lt;30),"3",
AND(C244&gt;=30,C244&lt;40),"4",
AND(C244&gt;=40,C244&lt;50),"5")</f>
        <v>2</v>
      </c>
    </row>
    <row r="245" spans="1:4" x14ac:dyDescent="0.45">
      <c r="A245">
        <v>62</v>
      </c>
      <c r="B245" t="str" cm="1">
        <f t="array" ref="B245">_xlfn.IFS(OR(A245&gt;=348.75,A245&lt;11.25),"N",
AND(A245&gt;=11.25,A245&lt;33.75),"NNO",
AND(A245&gt;=33.75,A245&lt;56.25),"NO",
AND(A245&gt;=56.25,A245&lt;78.75),"ONO",
AND(A245&gt;=78.75,A245&lt;101.25),"O",
AND(A245&gt;=101.25,A245&lt;123.75),"OSO",
AND(A245&gt;=123.75,A245&lt;146.25),"SO",
AND(A245&gt;=146.25,A245&lt;168.75),"SSO",
AND(A245&gt;=168.75,A245&lt;191.25),"S",
AND(A245&gt;=191.25,A245&lt;213.75),"SSW",
AND(A245&gt;=213.75,A245&lt;236.25),"SW",
AND(A245&gt;=236.25,A245&lt;258.75),"WSW",
AND(A245&gt;=258.75,A245&lt;281.25),"W",
AND(A245&gt;=281.25,A245&lt;303.75),"WNW",
AND(A245&gt;=303.75,A245&lt;326.25),"NW",
AND(A245&gt;=326.25,A245&lt;348.75),"NNW")</f>
        <v>ONO</v>
      </c>
      <c r="C245">
        <v>15.5</v>
      </c>
      <c r="D245" t="str" cm="1">
        <f t="array" ref="D245">_xlfn.IFS(
AND(C245&gt;=0,C245&lt;10),"1",
AND(C245&gt;=10,C245&lt;20),"2",
AND(C245&gt;=20,C245&lt;30),"3",
AND(C245&gt;=30,C245&lt;40),"4",
AND(C245&gt;=40,C245&lt;50),"5")</f>
        <v>2</v>
      </c>
    </row>
    <row r="246" spans="1:4" x14ac:dyDescent="0.45">
      <c r="A246">
        <v>58</v>
      </c>
      <c r="B246" t="str" cm="1">
        <f t="array" ref="B246">_xlfn.IFS(OR(A246&gt;=348.75,A246&lt;11.25),"N",
AND(A246&gt;=11.25,A246&lt;33.75),"NNO",
AND(A246&gt;=33.75,A246&lt;56.25),"NO",
AND(A246&gt;=56.25,A246&lt;78.75),"ONO",
AND(A246&gt;=78.75,A246&lt;101.25),"O",
AND(A246&gt;=101.25,A246&lt;123.75),"OSO",
AND(A246&gt;=123.75,A246&lt;146.25),"SO",
AND(A246&gt;=146.25,A246&lt;168.75),"SSO",
AND(A246&gt;=168.75,A246&lt;191.25),"S",
AND(A246&gt;=191.25,A246&lt;213.75),"SSW",
AND(A246&gt;=213.75,A246&lt;236.25),"SW",
AND(A246&gt;=236.25,A246&lt;258.75),"WSW",
AND(A246&gt;=258.75,A246&lt;281.25),"W",
AND(A246&gt;=281.25,A246&lt;303.75),"WNW",
AND(A246&gt;=303.75,A246&lt;326.25),"NW",
AND(A246&gt;=326.25,A246&lt;348.75),"NNW")</f>
        <v>ONO</v>
      </c>
      <c r="C246">
        <v>11.2</v>
      </c>
      <c r="D246" t="str" cm="1">
        <f t="array" ref="D246">_xlfn.IFS(
AND(C246&gt;=0,C246&lt;10),"1",
AND(C246&gt;=10,C246&lt;20),"2",
AND(C246&gt;=20,C246&lt;30),"3",
AND(C246&gt;=30,C246&lt;40),"4",
AND(C246&gt;=40,C246&lt;50),"5")</f>
        <v>2</v>
      </c>
    </row>
    <row r="247" spans="1:4" x14ac:dyDescent="0.45">
      <c r="A247">
        <v>157</v>
      </c>
      <c r="B247" t="str" cm="1">
        <f t="array" ref="B247">_xlfn.IFS(OR(A247&gt;=348.75,A247&lt;11.25),"N",
AND(A247&gt;=11.25,A247&lt;33.75),"NNO",
AND(A247&gt;=33.75,A247&lt;56.25),"NO",
AND(A247&gt;=56.25,A247&lt;78.75),"ONO",
AND(A247&gt;=78.75,A247&lt;101.25),"O",
AND(A247&gt;=101.25,A247&lt;123.75),"OSO",
AND(A247&gt;=123.75,A247&lt;146.25),"SO",
AND(A247&gt;=146.25,A247&lt;168.75),"SSO",
AND(A247&gt;=168.75,A247&lt;191.25),"S",
AND(A247&gt;=191.25,A247&lt;213.75),"SSW",
AND(A247&gt;=213.75,A247&lt;236.25),"SW",
AND(A247&gt;=236.25,A247&lt;258.75),"WSW",
AND(A247&gt;=258.75,A247&lt;281.25),"W",
AND(A247&gt;=281.25,A247&lt;303.75),"WNW",
AND(A247&gt;=303.75,A247&lt;326.25),"NW",
AND(A247&gt;=326.25,A247&lt;348.75),"NNW")</f>
        <v>SSO</v>
      </c>
      <c r="C247">
        <v>6.5</v>
      </c>
      <c r="D247" t="str" cm="1">
        <f t="array" ref="D247">_xlfn.IFS(
AND(C247&gt;=0,C247&lt;10),"1",
AND(C247&gt;=10,C247&lt;20),"2",
AND(C247&gt;=20,C247&lt;30),"3",
AND(C247&gt;=30,C247&lt;40),"4",
AND(C247&gt;=40,C247&lt;50),"5")</f>
        <v>1</v>
      </c>
    </row>
    <row r="248" spans="1:4" x14ac:dyDescent="0.45">
      <c r="A248">
        <v>214</v>
      </c>
      <c r="B248" t="str" cm="1">
        <f t="array" ref="B248">_xlfn.IFS(OR(A248&gt;=348.75,A248&lt;11.25),"N",
AND(A248&gt;=11.25,A248&lt;33.75),"NNO",
AND(A248&gt;=33.75,A248&lt;56.25),"NO",
AND(A248&gt;=56.25,A248&lt;78.75),"ONO",
AND(A248&gt;=78.75,A248&lt;101.25),"O",
AND(A248&gt;=101.25,A248&lt;123.75),"OSO",
AND(A248&gt;=123.75,A248&lt;146.25),"SO",
AND(A248&gt;=146.25,A248&lt;168.75),"SSO",
AND(A248&gt;=168.75,A248&lt;191.25),"S",
AND(A248&gt;=191.25,A248&lt;213.75),"SSW",
AND(A248&gt;=213.75,A248&lt;236.25),"SW",
AND(A248&gt;=236.25,A248&lt;258.75),"WSW",
AND(A248&gt;=258.75,A248&lt;281.25),"W",
AND(A248&gt;=281.25,A248&lt;303.75),"WNW",
AND(A248&gt;=303.75,A248&lt;326.25),"NW",
AND(A248&gt;=326.25,A248&lt;348.75),"NNW")</f>
        <v>SW</v>
      </c>
      <c r="C248">
        <v>6.5</v>
      </c>
      <c r="D248" t="str" cm="1">
        <f t="array" ref="D248">_xlfn.IFS(
AND(C248&gt;=0,C248&lt;10),"1",
AND(C248&gt;=10,C248&lt;20),"2",
AND(C248&gt;=20,C248&lt;30),"3",
AND(C248&gt;=30,C248&lt;40),"4",
AND(C248&gt;=40,C248&lt;50),"5")</f>
        <v>1</v>
      </c>
    </row>
    <row r="249" spans="1:4" x14ac:dyDescent="0.45">
      <c r="A249">
        <v>285</v>
      </c>
      <c r="B249" t="str" cm="1">
        <f t="array" ref="B249">_xlfn.IFS(OR(A249&gt;=348.75,A249&lt;11.25),"N",
AND(A249&gt;=11.25,A249&lt;33.75),"NNO",
AND(A249&gt;=33.75,A249&lt;56.25),"NO",
AND(A249&gt;=56.25,A249&lt;78.75),"ONO",
AND(A249&gt;=78.75,A249&lt;101.25),"O",
AND(A249&gt;=101.25,A249&lt;123.75),"OSO",
AND(A249&gt;=123.75,A249&lt;146.25),"SO",
AND(A249&gt;=146.25,A249&lt;168.75),"SSO",
AND(A249&gt;=168.75,A249&lt;191.25),"S",
AND(A249&gt;=191.25,A249&lt;213.75),"SSW",
AND(A249&gt;=213.75,A249&lt;236.25),"SW",
AND(A249&gt;=236.25,A249&lt;258.75),"WSW",
AND(A249&gt;=258.75,A249&lt;281.25),"W",
AND(A249&gt;=281.25,A249&lt;303.75),"WNW",
AND(A249&gt;=303.75,A249&lt;326.25),"NW",
AND(A249&gt;=326.25,A249&lt;348.75),"NNW")</f>
        <v>WNW</v>
      </c>
      <c r="C249">
        <v>7.2</v>
      </c>
      <c r="D249" t="str" cm="1">
        <f t="array" ref="D249">_xlfn.IFS(
AND(C249&gt;=0,C249&lt;10),"1",
AND(C249&gt;=10,C249&lt;20),"2",
AND(C249&gt;=20,C249&lt;30),"3",
AND(C249&gt;=30,C249&lt;40),"4",
AND(C249&gt;=40,C249&lt;50),"5")</f>
        <v>1</v>
      </c>
    </row>
    <row r="250" spans="1:4" x14ac:dyDescent="0.45">
      <c r="A250">
        <v>55</v>
      </c>
      <c r="B250" t="str" cm="1">
        <f t="array" ref="B250">_xlfn.IFS(OR(A250&gt;=348.75,A250&lt;11.25),"N",
AND(A250&gt;=11.25,A250&lt;33.75),"NNO",
AND(A250&gt;=33.75,A250&lt;56.25),"NO",
AND(A250&gt;=56.25,A250&lt;78.75),"ONO",
AND(A250&gt;=78.75,A250&lt;101.25),"O",
AND(A250&gt;=101.25,A250&lt;123.75),"OSO",
AND(A250&gt;=123.75,A250&lt;146.25),"SO",
AND(A250&gt;=146.25,A250&lt;168.75),"SSO",
AND(A250&gt;=168.75,A250&lt;191.25),"S",
AND(A250&gt;=191.25,A250&lt;213.75),"SSW",
AND(A250&gt;=213.75,A250&lt;236.25),"SW",
AND(A250&gt;=236.25,A250&lt;258.75),"WSW",
AND(A250&gt;=258.75,A250&lt;281.25),"W",
AND(A250&gt;=281.25,A250&lt;303.75),"WNW",
AND(A250&gt;=303.75,A250&lt;326.25),"NW",
AND(A250&gt;=326.25,A250&lt;348.75),"NNW")</f>
        <v>NO</v>
      </c>
      <c r="C250">
        <v>17.3</v>
      </c>
      <c r="D250" t="str" cm="1">
        <f t="array" ref="D250">_xlfn.IFS(
AND(C250&gt;=0,C250&lt;10),"1",
AND(C250&gt;=10,C250&lt;20),"2",
AND(C250&gt;=20,C250&lt;30),"3",
AND(C250&gt;=30,C250&lt;40),"4",
AND(C250&gt;=40,C250&lt;50),"5")</f>
        <v>2</v>
      </c>
    </row>
    <row r="251" spans="1:4" x14ac:dyDescent="0.45">
      <c r="A251">
        <v>205</v>
      </c>
      <c r="B251" t="str" cm="1">
        <f t="array" ref="B251">_xlfn.IFS(OR(A251&gt;=348.75,A251&lt;11.25),"N",
AND(A251&gt;=11.25,A251&lt;33.75),"NNO",
AND(A251&gt;=33.75,A251&lt;56.25),"NO",
AND(A251&gt;=56.25,A251&lt;78.75),"ONO",
AND(A251&gt;=78.75,A251&lt;101.25),"O",
AND(A251&gt;=101.25,A251&lt;123.75),"OSO",
AND(A251&gt;=123.75,A251&lt;146.25),"SO",
AND(A251&gt;=146.25,A251&lt;168.75),"SSO",
AND(A251&gt;=168.75,A251&lt;191.25),"S",
AND(A251&gt;=191.25,A251&lt;213.75),"SSW",
AND(A251&gt;=213.75,A251&lt;236.25),"SW",
AND(A251&gt;=236.25,A251&lt;258.75),"WSW",
AND(A251&gt;=258.75,A251&lt;281.25),"W",
AND(A251&gt;=281.25,A251&lt;303.75),"WNW",
AND(A251&gt;=303.75,A251&lt;326.25),"NW",
AND(A251&gt;=326.25,A251&lt;348.75),"NNW")</f>
        <v>SSW</v>
      </c>
      <c r="C251">
        <v>10.1</v>
      </c>
      <c r="D251" t="str" cm="1">
        <f t="array" ref="D251">_xlfn.IFS(
AND(C251&gt;=0,C251&lt;10),"1",
AND(C251&gt;=10,C251&lt;20),"2",
AND(C251&gt;=20,C251&lt;30),"3",
AND(C251&gt;=30,C251&lt;40),"4",
AND(C251&gt;=40,C251&lt;50),"5")</f>
        <v>2</v>
      </c>
    </row>
    <row r="252" spans="1:4" x14ac:dyDescent="0.45">
      <c r="A252">
        <v>82</v>
      </c>
      <c r="B252" t="str" cm="1">
        <f t="array" ref="B252">_xlfn.IFS(OR(A252&gt;=348.75,A252&lt;11.25),"N",
AND(A252&gt;=11.25,A252&lt;33.75),"NNO",
AND(A252&gt;=33.75,A252&lt;56.25),"NO",
AND(A252&gt;=56.25,A252&lt;78.75),"ONO",
AND(A252&gt;=78.75,A252&lt;101.25),"O",
AND(A252&gt;=101.25,A252&lt;123.75),"OSO",
AND(A252&gt;=123.75,A252&lt;146.25),"SO",
AND(A252&gt;=146.25,A252&lt;168.75),"SSO",
AND(A252&gt;=168.75,A252&lt;191.25),"S",
AND(A252&gt;=191.25,A252&lt;213.75),"SSW",
AND(A252&gt;=213.75,A252&lt;236.25),"SW",
AND(A252&gt;=236.25,A252&lt;258.75),"WSW",
AND(A252&gt;=258.75,A252&lt;281.25),"W",
AND(A252&gt;=281.25,A252&lt;303.75),"WNW",
AND(A252&gt;=303.75,A252&lt;326.25),"NW",
AND(A252&gt;=326.25,A252&lt;348.75),"NNW")</f>
        <v>O</v>
      </c>
      <c r="C252">
        <v>10.8</v>
      </c>
      <c r="D252" t="str" cm="1">
        <f t="array" ref="D252">_xlfn.IFS(
AND(C252&gt;=0,C252&lt;10),"1",
AND(C252&gt;=10,C252&lt;20),"2",
AND(C252&gt;=20,C252&lt;30),"3",
AND(C252&gt;=30,C252&lt;40),"4",
AND(C252&gt;=40,C252&lt;50),"5")</f>
        <v>2</v>
      </c>
    </row>
    <row r="253" spans="1:4" x14ac:dyDescent="0.45">
      <c r="A253">
        <v>232</v>
      </c>
      <c r="B253" t="str" cm="1">
        <f t="array" ref="B253">_xlfn.IFS(OR(A253&gt;=348.75,A253&lt;11.25),"N",
AND(A253&gt;=11.25,A253&lt;33.75),"NNO",
AND(A253&gt;=33.75,A253&lt;56.25),"NO",
AND(A253&gt;=56.25,A253&lt;78.75),"ONO",
AND(A253&gt;=78.75,A253&lt;101.25),"O",
AND(A253&gt;=101.25,A253&lt;123.75),"OSO",
AND(A253&gt;=123.75,A253&lt;146.25),"SO",
AND(A253&gt;=146.25,A253&lt;168.75),"SSO",
AND(A253&gt;=168.75,A253&lt;191.25),"S",
AND(A253&gt;=191.25,A253&lt;213.75),"SSW",
AND(A253&gt;=213.75,A253&lt;236.25),"SW",
AND(A253&gt;=236.25,A253&lt;258.75),"WSW",
AND(A253&gt;=258.75,A253&lt;281.25),"W",
AND(A253&gt;=281.25,A253&lt;303.75),"WNW",
AND(A253&gt;=303.75,A253&lt;326.25),"NW",
AND(A253&gt;=326.25,A253&lt;348.75),"NNW")</f>
        <v>SW</v>
      </c>
      <c r="C253">
        <v>10.8</v>
      </c>
      <c r="D253" t="str" cm="1">
        <f t="array" ref="D253">_xlfn.IFS(
AND(C253&gt;=0,C253&lt;10),"1",
AND(C253&gt;=10,C253&lt;20),"2",
AND(C253&gt;=20,C253&lt;30),"3",
AND(C253&gt;=30,C253&lt;40),"4",
AND(C253&gt;=40,C253&lt;50),"5")</f>
        <v>2</v>
      </c>
    </row>
    <row r="254" spans="1:4" x14ac:dyDescent="0.45">
      <c r="A254">
        <v>246</v>
      </c>
      <c r="B254" t="str" cm="1">
        <f t="array" ref="B254">_xlfn.IFS(OR(A254&gt;=348.75,A254&lt;11.25),"N",
AND(A254&gt;=11.25,A254&lt;33.75),"NNO",
AND(A254&gt;=33.75,A254&lt;56.25),"NO",
AND(A254&gt;=56.25,A254&lt;78.75),"ONO",
AND(A254&gt;=78.75,A254&lt;101.25),"O",
AND(A254&gt;=101.25,A254&lt;123.75),"OSO",
AND(A254&gt;=123.75,A254&lt;146.25),"SO",
AND(A254&gt;=146.25,A254&lt;168.75),"SSO",
AND(A254&gt;=168.75,A254&lt;191.25),"S",
AND(A254&gt;=191.25,A254&lt;213.75),"SSW",
AND(A254&gt;=213.75,A254&lt;236.25),"SW",
AND(A254&gt;=236.25,A254&lt;258.75),"WSW",
AND(A254&gt;=258.75,A254&lt;281.25),"W",
AND(A254&gt;=281.25,A254&lt;303.75),"WNW",
AND(A254&gt;=303.75,A254&lt;326.25),"NW",
AND(A254&gt;=326.25,A254&lt;348.75),"NNW")</f>
        <v>WSW</v>
      </c>
      <c r="C254">
        <v>16.899999999999999</v>
      </c>
      <c r="D254" t="str" cm="1">
        <f t="array" ref="D254">_xlfn.IFS(
AND(C254&gt;=0,C254&lt;10),"1",
AND(C254&gt;=10,C254&lt;20),"2",
AND(C254&gt;=20,C254&lt;30),"3",
AND(C254&gt;=30,C254&lt;40),"4",
AND(C254&gt;=40,C254&lt;50),"5")</f>
        <v>2</v>
      </c>
    </row>
    <row r="255" spans="1:4" x14ac:dyDescent="0.45">
      <c r="A255">
        <v>258</v>
      </c>
      <c r="B255" t="str" cm="1">
        <f t="array" ref="B255">_xlfn.IFS(OR(A255&gt;=348.75,A255&lt;11.25),"N",
AND(A255&gt;=11.25,A255&lt;33.75),"NNO",
AND(A255&gt;=33.75,A255&lt;56.25),"NO",
AND(A255&gt;=56.25,A255&lt;78.75),"ONO",
AND(A255&gt;=78.75,A255&lt;101.25),"O",
AND(A255&gt;=101.25,A255&lt;123.75),"OSO",
AND(A255&gt;=123.75,A255&lt;146.25),"SO",
AND(A255&gt;=146.25,A255&lt;168.75),"SSO",
AND(A255&gt;=168.75,A255&lt;191.25),"S",
AND(A255&gt;=191.25,A255&lt;213.75),"SSW",
AND(A255&gt;=213.75,A255&lt;236.25),"SW",
AND(A255&gt;=236.25,A255&lt;258.75),"WSW",
AND(A255&gt;=258.75,A255&lt;281.25),"W",
AND(A255&gt;=281.25,A255&lt;303.75),"WNW",
AND(A255&gt;=303.75,A255&lt;326.25),"NW",
AND(A255&gt;=326.25,A255&lt;348.75),"NNW")</f>
        <v>WSW</v>
      </c>
      <c r="C255">
        <v>17.600000000000001</v>
      </c>
      <c r="D255" t="str" cm="1">
        <f t="array" ref="D255">_xlfn.IFS(
AND(C255&gt;=0,C255&lt;10),"1",
AND(C255&gt;=10,C255&lt;20),"2",
AND(C255&gt;=20,C255&lt;30),"3",
AND(C255&gt;=30,C255&lt;40),"4",
AND(C255&gt;=40,C255&lt;50),"5")</f>
        <v>2</v>
      </c>
    </row>
    <row r="256" spans="1:4" x14ac:dyDescent="0.45">
      <c r="A256">
        <v>246</v>
      </c>
      <c r="B256" t="str" cm="1">
        <f t="array" ref="B256">_xlfn.IFS(OR(A256&gt;=348.75,A256&lt;11.25),"N",
AND(A256&gt;=11.25,A256&lt;33.75),"NNO",
AND(A256&gt;=33.75,A256&lt;56.25),"NO",
AND(A256&gt;=56.25,A256&lt;78.75),"ONO",
AND(A256&gt;=78.75,A256&lt;101.25),"O",
AND(A256&gt;=101.25,A256&lt;123.75),"OSO",
AND(A256&gt;=123.75,A256&lt;146.25),"SO",
AND(A256&gt;=146.25,A256&lt;168.75),"SSO",
AND(A256&gt;=168.75,A256&lt;191.25),"S",
AND(A256&gt;=191.25,A256&lt;213.75),"SSW",
AND(A256&gt;=213.75,A256&lt;236.25),"SW",
AND(A256&gt;=236.25,A256&lt;258.75),"WSW",
AND(A256&gt;=258.75,A256&lt;281.25),"W",
AND(A256&gt;=281.25,A256&lt;303.75),"WNW",
AND(A256&gt;=303.75,A256&lt;326.25),"NW",
AND(A256&gt;=326.25,A256&lt;348.75),"NNW")</f>
        <v>WSW</v>
      </c>
      <c r="C256">
        <v>18.7</v>
      </c>
      <c r="D256" t="str" cm="1">
        <f t="array" ref="D256">_xlfn.IFS(
AND(C256&gt;=0,C256&lt;10),"1",
AND(C256&gt;=10,C256&lt;20),"2",
AND(C256&gt;=20,C256&lt;30),"3",
AND(C256&gt;=30,C256&lt;40),"4",
AND(C256&gt;=40,C256&lt;50),"5")</f>
        <v>2</v>
      </c>
    </row>
    <row r="257" spans="1:4" x14ac:dyDescent="0.45">
      <c r="A257">
        <v>269</v>
      </c>
      <c r="B257" t="str" cm="1">
        <f t="array" ref="B257">_xlfn.IFS(OR(A257&gt;=348.75,A257&lt;11.25),"N",
AND(A257&gt;=11.25,A257&lt;33.75),"NNO",
AND(A257&gt;=33.75,A257&lt;56.25),"NO",
AND(A257&gt;=56.25,A257&lt;78.75),"ONO",
AND(A257&gt;=78.75,A257&lt;101.25),"O",
AND(A257&gt;=101.25,A257&lt;123.75),"OSO",
AND(A257&gt;=123.75,A257&lt;146.25),"SO",
AND(A257&gt;=146.25,A257&lt;168.75),"SSO",
AND(A257&gt;=168.75,A257&lt;191.25),"S",
AND(A257&gt;=191.25,A257&lt;213.75),"SSW",
AND(A257&gt;=213.75,A257&lt;236.25),"SW",
AND(A257&gt;=236.25,A257&lt;258.75),"WSW",
AND(A257&gt;=258.75,A257&lt;281.25),"W",
AND(A257&gt;=281.25,A257&lt;303.75),"WNW",
AND(A257&gt;=303.75,A257&lt;326.25),"NW",
AND(A257&gt;=326.25,A257&lt;348.75),"NNW")</f>
        <v>W</v>
      </c>
      <c r="C257">
        <v>11.5</v>
      </c>
      <c r="D257" t="str" cm="1">
        <f t="array" ref="D257">_xlfn.IFS(
AND(C257&gt;=0,C257&lt;10),"1",
AND(C257&gt;=10,C257&lt;20),"2",
AND(C257&gt;=20,C257&lt;30),"3",
AND(C257&gt;=30,C257&lt;40),"4",
AND(C257&gt;=40,C257&lt;50),"5")</f>
        <v>2</v>
      </c>
    </row>
    <row r="258" spans="1:4" x14ac:dyDescent="0.45">
      <c r="A258">
        <v>330</v>
      </c>
      <c r="B258" t="str" cm="1">
        <f t="array" ref="B258">_xlfn.IFS(OR(A258&gt;=348.75,A258&lt;11.25),"N",
AND(A258&gt;=11.25,A258&lt;33.75),"NNO",
AND(A258&gt;=33.75,A258&lt;56.25),"NO",
AND(A258&gt;=56.25,A258&lt;78.75),"ONO",
AND(A258&gt;=78.75,A258&lt;101.25),"O",
AND(A258&gt;=101.25,A258&lt;123.75),"OSO",
AND(A258&gt;=123.75,A258&lt;146.25),"SO",
AND(A258&gt;=146.25,A258&lt;168.75),"SSO",
AND(A258&gt;=168.75,A258&lt;191.25),"S",
AND(A258&gt;=191.25,A258&lt;213.75),"SSW",
AND(A258&gt;=213.75,A258&lt;236.25),"SW",
AND(A258&gt;=236.25,A258&lt;258.75),"WSW",
AND(A258&gt;=258.75,A258&lt;281.25),"W",
AND(A258&gt;=281.25,A258&lt;303.75),"WNW",
AND(A258&gt;=303.75,A258&lt;326.25),"NW",
AND(A258&gt;=326.25,A258&lt;348.75),"NNW")</f>
        <v>NNW</v>
      </c>
      <c r="C258">
        <v>10.1</v>
      </c>
      <c r="D258" t="str" cm="1">
        <f t="array" ref="D258">_xlfn.IFS(
AND(C258&gt;=0,C258&lt;10),"1",
AND(C258&gt;=10,C258&lt;20),"2",
AND(C258&gt;=20,C258&lt;30),"3",
AND(C258&gt;=30,C258&lt;40),"4",
AND(C258&gt;=40,C258&lt;50),"5")</f>
        <v>2</v>
      </c>
    </row>
    <row r="259" spans="1:4" x14ac:dyDescent="0.45">
      <c r="A259">
        <v>348</v>
      </c>
      <c r="B259" t="str" cm="1">
        <f t="array" ref="B259">_xlfn.IFS(OR(A259&gt;=348.75,A259&lt;11.25),"N",
AND(A259&gt;=11.25,A259&lt;33.75),"NNO",
AND(A259&gt;=33.75,A259&lt;56.25),"NO",
AND(A259&gt;=56.25,A259&lt;78.75),"ONO",
AND(A259&gt;=78.75,A259&lt;101.25),"O",
AND(A259&gt;=101.25,A259&lt;123.75),"OSO",
AND(A259&gt;=123.75,A259&lt;146.25),"SO",
AND(A259&gt;=146.25,A259&lt;168.75),"SSO",
AND(A259&gt;=168.75,A259&lt;191.25),"S",
AND(A259&gt;=191.25,A259&lt;213.75),"SSW",
AND(A259&gt;=213.75,A259&lt;236.25),"SW",
AND(A259&gt;=236.25,A259&lt;258.75),"WSW",
AND(A259&gt;=258.75,A259&lt;281.25),"W",
AND(A259&gt;=281.25,A259&lt;303.75),"WNW",
AND(A259&gt;=303.75,A259&lt;326.25),"NW",
AND(A259&gt;=326.25,A259&lt;348.75),"NNW")</f>
        <v>NNW</v>
      </c>
      <c r="C259">
        <v>10.4</v>
      </c>
      <c r="D259" t="str" cm="1">
        <f t="array" ref="D259">_xlfn.IFS(
AND(C259&gt;=0,C259&lt;10),"1",
AND(C259&gt;=10,C259&lt;20),"2",
AND(C259&gt;=20,C259&lt;30),"3",
AND(C259&gt;=30,C259&lt;40),"4",
AND(C259&gt;=40,C259&lt;50),"5")</f>
        <v>2</v>
      </c>
    </row>
    <row r="260" spans="1:4" x14ac:dyDescent="0.45">
      <c r="A260">
        <v>7</v>
      </c>
      <c r="B260" t="str" cm="1">
        <f t="array" ref="B260">_xlfn.IFS(OR(A260&gt;=348.75,A260&lt;11.25),"N",
AND(A260&gt;=11.25,A260&lt;33.75),"NNO",
AND(A260&gt;=33.75,A260&lt;56.25),"NO",
AND(A260&gt;=56.25,A260&lt;78.75),"ONO",
AND(A260&gt;=78.75,A260&lt;101.25),"O",
AND(A260&gt;=101.25,A260&lt;123.75),"OSO",
AND(A260&gt;=123.75,A260&lt;146.25),"SO",
AND(A260&gt;=146.25,A260&lt;168.75),"SSO",
AND(A260&gt;=168.75,A260&lt;191.25),"S",
AND(A260&gt;=191.25,A260&lt;213.75),"SSW",
AND(A260&gt;=213.75,A260&lt;236.25),"SW",
AND(A260&gt;=236.25,A260&lt;258.75),"WSW",
AND(A260&gt;=258.75,A260&lt;281.25),"W",
AND(A260&gt;=281.25,A260&lt;303.75),"WNW",
AND(A260&gt;=303.75,A260&lt;326.25),"NW",
AND(A260&gt;=326.25,A260&lt;348.75),"NNW")</f>
        <v>N</v>
      </c>
      <c r="C260">
        <v>6.8</v>
      </c>
      <c r="D260" t="str" cm="1">
        <f t="array" ref="D260">_xlfn.IFS(
AND(C260&gt;=0,C260&lt;10),"1",
AND(C260&gt;=10,C260&lt;20),"2",
AND(C260&gt;=20,C260&lt;30),"3",
AND(C260&gt;=30,C260&lt;40),"4",
AND(C260&gt;=40,C260&lt;50),"5")</f>
        <v>1</v>
      </c>
    </row>
    <row r="261" spans="1:4" x14ac:dyDescent="0.45">
      <c r="A261">
        <v>350</v>
      </c>
      <c r="B261" t="str" cm="1">
        <f t="array" ref="B261">_xlfn.IFS(OR(A261&gt;=348.75,A261&lt;11.25),"N",
AND(A261&gt;=11.25,A261&lt;33.75),"NNO",
AND(A261&gt;=33.75,A261&lt;56.25),"NO",
AND(A261&gt;=56.25,A261&lt;78.75),"ONO",
AND(A261&gt;=78.75,A261&lt;101.25),"O",
AND(A261&gt;=101.25,A261&lt;123.75),"OSO",
AND(A261&gt;=123.75,A261&lt;146.25),"SO",
AND(A261&gt;=146.25,A261&lt;168.75),"SSO",
AND(A261&gt;=168.75,A261&lt;191.25),"S",
AND(A261&gt;=191.25,A261&lt;213.75),"SSW",
AND(A261&gt;=213.75,A261&lt;236.25),"SW",
AND(A261&gt;=236.25,A261&lt;258.75),"WSW",
AND(A261&gt;=258.75,A261&lt;281.25),"W",
AND(A261&gt;=281.25,A261&lt;303.75),"WNW",
AND(A261&gt;=303.75,A261&lt;326.25),"NW",
AND(A261&gt;=326.25,A261&lt;348.75),"NNW")</f>
        <v>N</v>
      </c>
      <c r="C261">
        <v>7.6</v>
      </c>
      <c r="D261" t="str" cm="1">
        <f t="array" ref="D261">_xlfn.IFS(
AND(C261&gt;=0,C261&lt;10),"1",
AND(C261&gt;=10,C261&lt;20),"2",
AND(C261&gt;=20,C261&lt;30),"3",
AND(C261&gt;=30,C261&lt;40),"4",
AND(C261&gt;=40,C261&lt;50),"5")</f>
        <v>1</v>
      </c>
    </row>
    <row r="262" spans="1:4" x14ac:dyDescent="0.45">
      <c r="A262">
        <v>50</v>
      </c>
      <c r="B262" t="str" cm="1">
        <f t="array" ref="B262">_xlfn.IFS(OR(A262&gt;=348.75,A262&lt;11.25),"N",
AND(A262&gt;=11.25,A262&lt;33.75),"NNO",
AND(A262&gt;=33.75,A262&lt;56.25),"NO",
AND(A262&gt;=56.25,A262&lt;78.75),"ONO",
AND(A262&gt;=78.75,A262&lt;101.25),"O",
AND(A262&gt;=101.25,A262&lt;123.75),"OSO",
AND(A262&gt;=123.75,A262&lt;146.25),"SO",
AND(A262&gt;=146.25,A262&lt;168.75),"SSO",
AND(A262&gt;=168.75,A262&lt;191.25),"S",
AND(A262&gt;=191.25,A262&lt;213.75),"SSW",
AND(A262&gt;=213.75,A262&lt;236.25),"SW",
AND(A262&gt;=236.25,A262&lt;258.75),"WSW",
AND(A262&gt;=258.75,A262&lt;281.25),"W",
AND(A262&gt;=281.25,A262&lt;303.75),"WNW",
AND(A262&gt;=303.75,A262&lt;326.25),"NW",
AND(A262&gt;=326.25,A262&lt;348.75),"NNW")</f>
        <v>NO</v>
      </c>
      <c r="C262">
        <v>18</v>
      </c>
      <c r="D262" t="str" cm="1">
        <f t="array" ref="D262">_xlfn.IFS(
AND(C262&gt;=0,C262&lt;10),"1",
AND(C262&gt;=10,C262&lt;20),"2",
AND(C262&gt;=20,C262&lt;30),"3",
AND(C262&gt;=30,C262&lt;40),"4",
AND(C262&gt;=40,C262&lt;50),"5")</f>
        <v>2</v>
      </c>
    </row>
    <row r="263" spans="1:4" x14ac:dyDescent="0.45">
      <c r="A263">
        <v>65</v>
      </c>
      <c r="B263" t="str" cm="1">
        <f t="array" ref="B263">_xlfn.IFS(OR(A263&gt;=348.75,A263&lt;11.25),"N",
AND(A263&gt;=11.25,A263&lt;33.75),"NNO",
AND(A263&gt;=33.75,A263&lt;56.25),"NO",
AND(A263&gt;=56.25,A263&lt;78.75),"ONO",
AND(A263&gt;=78.75,A263&lt;101.25),"O",
AND(A263&gt;=101.25,A263&lt;123.75),"OSO",
AND(A263&gt;=123.75,A263&lt;146.25),"SO",
AND(A263&gt;=146.25,A263&lt;168.75),"SSO",
AND(A263&gt;=168.75,A263&lt;191.25),"S",
AND(A263&gt;=191.25,A263&lt;213.75),"SSW",
AND(A263&gt;=213.75,A263&lt;236.25),"SW",
AND(A263&gt;=236.25,A263&lt;258.75),"WSW",
AND(A263&gt;=258.75,A263&lt;281.25),"W",
AND(A263&gt;=281.25,A263&lt;303.75),"WNW",
AND(A263&gt;=303.75,A263&lt;326.25),"NW",
AND(A263&gt;=326.25,A263&lt;348.75),"NNW")</f>
        <v>ONO</v>
      </c>
      <c r="C263">
        <v>23.8</v>
      </c>
      <c r="D263" t="str" cm="1">
        <f t="array" ref="D263">_xlfn.IFS(
AND(C263&gt;=0,C263&lt;10),"1",
AND(C263&gt;=10,C263&lt;20),"2",
AND(C263&gt;=20,C263&lt;30),"3",
AND(C263&gt;=30,C263&lt;40),"4",
AND(C263&gt;=40,C263&lt;50),"5")</f>
        <v>3</v>
      </c>
    </row>
    <row r="264" spans="1:4" x14ac:dyDescent="0.45">
      <c r="A264">
        <v>61</v>
      </c>
      <c r="B264" t="str" cm="1">
        <f t="array" ref="B264">_xlfn.IFS(OR(A264&gt;=348.75,A264&lt;11.25),"N",
AND(A264&gt;=11.25,A264&lt;33.75),"NNO",
AND(A264&gt;=33.75,A264&lt;56.25),"NO",
AND(A264&gt;=56.25,A264&lt;78.75),"ONO",
AND(A264&gt;=78.75,A264&lt;101.25),"O",
AND(A264&gt;=101.25,A264&lt;123.75),"OSO",
AND(A264&gt;=123.75,A264&lt;146.25),"SO",
AND(A264&gt;=146.25,A264&lt;168.75),"SSO",
AND(A264&gt;=168.75,A264&lt;191.25),"S",
AND(A264&gt;=191.25,A264&lt;213.75),"SSW",
AND(A264&gt;=213.75,A264&lt;236.25),"SW",
AND(A264&gt;=236.25,A264&lt;258.75),"WSW",
AND(A264&gt;=258.75,A264&lt;281.25),"W",
AND(A264&gt;=281.25,A264&lt;303.75),"WNW",
AND(A264&gt;=303.75,A264&lt;326.25),"NW",
AND(A264&gt;=326.25,A264&lt;348.75),"NNW")</f>
        <v>ONO</v>
      </c>
      <c r="C264">
        <v>20.9</v>
      </c>
      <c r="D264" t="str" cm="1">
        <f t="array" ref="D264">_xlfn.IFS(
AND(C264&gt;=0,C264&lt;10),"1",
AND(C264&gt;=10,C264&lt;20),"2",
AND(C264&gt;=20,C264&lt;30),"3",
AND(C264&gt;=30,C264&lt;40),"4",
AND(C264&gt;=40,C264&lt;50),"5")</f>
        <v>3</v>
      </c>
    </row>
    <row r="265" spans="1:4" x14ac:dyDescent="0.45">
      <c r="A265">
        <v>75</v>
      </c>
      <c r="B265" t="str" cm="1">
        <f t="array" ref="B265">_xlfn.IFS(OR(A265&gt;=348.75,A265&lt;11.25),"N",
AND(A265&gt;=11.25,A265&lt;33.75),"NNO",
AND(A265&gt;=33.75,A265&lt;56.25),"NO",
AND(A265&gt;=56.25,A265&lt;78.75),"ONO",
AND(A265&gt;=78.75,A265&lt;101.25),"O",
AND(A265&gt;=101.25,A265&lt;123.75),"OSO",
AND(A265&gt;=123.75,A265&lt;146.25),"SO",
AND(A265&gt;=146.25,A265&lt;168.75),"SSO",
AND(A265&gt;=168.75,A265&lt;191.25),"S",
AND(A265&gt;=191.25,A265&lt;213.75),"SSW",
AND(A265&gt;=213.75,A265&lt;236.25),"SW",
AND(A265&gt;=236.25,A265&lt;258.75),"WSW",
AND(A265&gt;=258.75,A265&lt;281.25),"W",
AND(A265&gt;=281.25,A265&lt;303.75),"WNW",
AND(A265&gt;=303.75,A265&lt;326.25),"NW",
AND(A265&gt;=326.25,A265&lt;348.75),"NNW")</f>
        <v>ONO</v>
      </c>
      <c r="C265">
        <v>13.7</v>
      </c>
      <c r="D265" t="str" cm="1">
        <f t="array" ref="D265">_xlfn.IFS(
AND(C265&gt;=0,C265&lt;10),"1",
AND(C265&gt;=10,C265&lt;20),"2",
AND(C265&gt;=20,C265&lt;30),"3",
AND(C265&gt;=30,C265&lt;40),"4",
AND(C265&gt;=40,C265&lt;50),"5")</f>
        <v>2</v>
      </c>
    </row>
    <row r="266" spans="1:4" x14ac:dyDescent="0.45">
      <c r="A266">
        <v>74</v>
      </c>
      <c r="B266" t="str" cm="1">
        <f t="array" ref="B266">_xlfn.IFS(OR(A266&gt;=348.75,A266&lt;11.25),"N",
AND(A266&gt;=11.25,A266&lt;33.75),"NNO",
AND(A266&gt;=33.75,A266&lt;56.25),"NO",
AND(A266&gt;=56.25,A266&lt;78.75),"ONO",
AND(A266&gt;=78.75,A266&lt;101.25),"O",
AND(A266&gt;=101.25,A266&lt;123.75),"OSO",
AND(A266&gt;=123.75,A266&lt;146.25),"SO",
AND(A266&gt;=146.25,A266&lt;168.75),"SSO",
AND(A266&gt;=168.75,A266&lt;191.25),"S",
AND(A266&gt;=191.25,A266&lt;213.75),"SSW",
AND(A266&gt;=213.75,A266&lt;236.25),"SW",
AND(A266&gt;=236.25,A266&lt;258.75),"WSW",
AND(A266&gt;=258.75,A266&lt;281.25),"W",
AND(A266&gt;=281.25,A266&lt;303.75),"WNW",
AND(A266&gt;=303.75,A266&lt;326.25),"NW",
AND(A266&gt;=326.25,A266&lt;348.75),"NNW")</f>
        <v>ONO</v>
      </c>
      <c r="C266">
        <v>8.3000000000000007</v>
      </c>
      <c r="D266" t="str" cm="1">
        <f t="array" ref="D266">_xlfn.IFS(
AND(C266&gt;=0,C266&lt;10),"1",
AND(C266&gt;=10,C266&lt;20),"2",
AND(C266&gt;=20,C266&lt;30),"3",
AND(C266&gt;=30,C266&lt;40),"4",
AND(C266&gt;=40,C266&lt;50),"5")</f>
        <v>1</v>
      </c>
    </row>
    <row r="267" spans="1:4" x14ac:dyDescent="0.45">
      <c r="A267">
        <v>140</v>
      </c>
      <c r="B267" t="str" cm="1">
        <f t="array" ref="B267">_xlfn.IFS(OR(A267&gt;=348.75,A267&lt;11.25),"N",
AND(A267&gt;=11.25,A267&lt;33.75),"NNO",
AND(A267&gt;=33.75,A267&lt;56.25),"NO",
AND(A267&gt;=56.25,A267&lt;78.75),"ONO",
AND(A267&gt;=78.75,A267&lt;101.25),"O",
AND(A267&gt;=101.25,A267&lt;123.75),"OSO",
AND(A267&gt;=123.75,A267&lt;146.25),"SO",
AND(A267&gt;=146.25,A267&lt;168.75),"SSO",
AND(A267&gt;=168.75,A267&lt;191.25),"S",
AND(A267&gt;=191.25,A267&lt;213.75),"SSW",
AND(A267&gt;=213.75,A267&lt;236.25),"SW",
AND(A267&gt;=236.25,A267&lt;258.75),"WSW",
AND(A267&gt;=258.75,A267&lt;281.25),"W",
AND(A267&gt;=281.25,A267&lt;303.75),"WNW",
AND(A267&gt;=303.75,A267&lt;326.25),"NW",
AND(A267&gt;=326.25,A267&lt;348.75),"NNW")</f>
        <v>SO</v>
      </c>
      <c r="C267">
        <v>5.4</v>
      </c>
      <c r="D267" t="str" cm="1">
        <f t="array" ref="D267">_xlfn.IFS(
AND(C267&gt;=0,C267&lt;10),"1",
AND(C267&gt;=10,C267&lt;20),"2",
AND(C267&gt;=20,C267&lt;30),"3",
AND(C267&gt;=30,C267&lt;40),"4",
AND(C267&gt;=40,C267&lt;50),"5")</f>
        <v>1</v>
      </c>
    </row>
    <row r="268" spans="1:4" x14ac:dyDescent="0.45">
      <c r="A268">
        <v>208</v>
      </c>
      <c r="B268" t="str" cm="1">
        <f t="array" ref="B268">_xlfn.IFS(OR(A268&gt;=348.75,A268&lt;11.25),"N",
AND(A268&gt;=11.25,A268&lt;33.75),"NNO",
AND(A268&gt;=33.75,A268&lt;56.25),"NO",
AND(A268&gt;=56.25,A268&lt;78.75),"ONO",
AND(A268&gt;=78.75,A268&lt;101.25),"O",
AND(A268&gt;=101.25,A268&lt;123.75),"OSO",
AND(A268&gt;=123.75,A268&lt;146.25),"SO",
AND(A268&gt;=146.25,A268&lt;168.75),"SSO",
AND(A268&gt;=168.75,A268&lt;191.25),"S",
AND(A268&gt;=191.25,A268&lt;213.75),"SSW",
AND(A268&gt;=213.75,A268&lt;236.25),"SW",
AND(A268&gt;=236.25,A268&lt;258.75),"WSW",
AND(A268&gt;=258.75,A268&lt;281.25),"W",
AND(A268&gt;=281.25,A268&lt;303.75),"WNW",
AND(A268&gt;=303.75,A268&lt;326.25),"NW",
AND(A268&gt;=326.25,A268&lt;348.75),"NNW")</f>
        <v>SSW</v>
      </c>
      <c r="C268">
        <v>11.2</v>
      </c>
      <c r="D268" t="str" cm="1">
        <f t="array" ref="D268">_xlfn.IFS(
AND(C268&gt;=0,C268&lt;10),"1",
AND(C268&gt;=10,C268&lt;20),"2",
AND(C268&gt;=20,C268&lt;30),"3",
AND(C268&gt;=30,C268&lt;40),"4",
AND(C268&gt;=40,C268&lt;50),"5")</f>
        <v>2</v>
      </c>
    </row>
    <row r="269" spans="1:4" x14ac:dyDescent="0.45">
      <c r="A269">
        <v>221</v>
      </c>
      <c r="B269" t="str" cm="1">
        <f t="array" ref="B269">_xlfn.IFS(OR(A269&gt;=348.75,A269&lt;11.25),"N",
AND(A269&gt;=11.25,A269&lt;33.75),"NNO",
AND(A269&gt;=33.75,A269&lt;56.25),"NO",
AND(A269&gt;=56.25,A269&lt;78.75),"ONO",
AND(A269&gt;=78.75,A269&lt;101.25),"O",
AND(A269&gt;=101.25,A269&lt;123.75),"OSO",
AND(A269&gt;=123.75,A269&lt;146.25),"SO",
AND(A269&gt;=146.25,A269&lt;168.75),"SSO",
AND(A269&gt;=168.75,A269&lt;191.25),"S",
AND(A269&gt;=191.25,A269&lt;213.75),"SSW",
AND(A269&gt;=213.75,A269&lt;236.25),"SW",
AND(A269&gt;=236.25,A269&lt;258.75),"WSW",
AND(A269&gt;=258.75,A269&lt;281.25),"W",
AND(A269&gt;=281.25,A269&lt;303.75),"WNW",
AND(A269&gt;=303.75,A269&lt;326.25),"NW",
AND(A269&gt;=326.25,A269&lt;348.75),"NNW")</f>
        <v>SW</v>
      </c>
      <c r="C269">
        <v>18.399999999999999</v>
      </c>
      <c r="D269" t="str" cm="1">
        <f t="array" ref="D269">_xlfn.IFS(
AND(C269&gt;=0,C269&lt;10),"1",
AND(C269&gt;=10,C269&lt;20),"2",
AND(C269&gt;=20,C269&lt;30),"3",
AND(C269&gt;=30,C269&lt;40),"4",
AND(C269&gt;=40,C269&lt;50),"5")</f>
        <v>2</v>
      </c>
    </row>
    <row r="270" spans="1:4" x14ac:dyDescent="0.45">
      <c r="A270">
        <v>214</v>
      </c>
      <c r="B270" t="str" cm="1">
        <f t="array" ref="B270">_xlfn.IFS(OR(A270&gt;=348.75,A270&lt;11.25),"N",
AND(A270&gt;=11.25,A270&lt;33.75),"NNO",
AND(A270&gt;=33.75,A270&lt;56.25),"NO",
AND(A270&gt;=56.25,A270&lt;78.75),"ONO",
AND(A270&gt;=78.75,A270&lt;101.25),"O",
AND(A270&gt;=101.25,A270&lt;123.75),"OSO",
AND(A270&gt;=123.75,A270&lt;146.25),"SO",
AND(A270&gt;=146.25,A270&lt;168.75),"SSO",
AND(A270&gt;=168.75,A270&lt;191.25),"S",
AND(A270&gt;=191.25,A270&lt;213.75),"SSW",
AND(A270&gt;=213.75,A270&lt;236.25),"SW",
AND(A270&gt;=236.25,A270&lt;258.75),"WSW",
AND(A270&gt;=258.75,A270&lt;281.25),"W",
AND(A270&gt;=281.25,A270&lt;303.75),"WNW",
AND(A270&gt;=303.75,A270&lt;326.25),"NW",
AND(A270&gt;=326.25,A270&lt;348.75),"NNW")</f>
        <v>SW</v>
      </c>
      <c r="C270">
        <v>18.7</v>
      </c>
      <c r="D270" t="str" cm="1">
        <f t="array" ref="D270">_xlfn.IFS(
AND(C270&gt;=0,C270&lt;10),"1",
AND(C270&gt;=10,C270&lt;20),"2",
AND(C270&gt;=20,C270&lt;30),"3",
AND(C270&gt;=30,C270&lt;40),"4",
AND(C270&gt;=40,C270&lt;50),"5")</f>
        <v>2</v>
      </c>
    </row>
    <row r="271" spans="1:4" x14ac:dyDescent="0.45">
      <c r="A271">
        <v>215</v>
      </c>
      <c r="B271" t="str" cm="1">
        <f t="array" ref="B271">_xlfn.IFS(OR(A271&gt;=348.75,A271&lt;11.25),"N",
AND(A271&gt;=11.25,A271&lt;33.75),"NNO",
AND(A271&gt;=33.75,A271&lt;56.25),"NO",
AND(A271&gt;=56.25,A271&lt;78.75),"ONO",
AND(A271&gt;=78.75,A271&lt;101.25),"O",
AND(A271&gt;=101.25,A271&lt;123.75),"OSO",
AND(A271&gt;=123.75,A271&lt;146.25),"SO",
AND(A271&gt;=146.25,A271&lt;168.75),"SSO",
AND(A271&gt;=168.75,A271&lt;191.25),"S",
AND(A271&gt;=191.25,A271&lt;213.75),"SSW",
AND(A271&gt;=213.75,A271&lt;236.25),"SW",
AND(A271&gt;=236.25,A271&lt;258.75),"WSW",
AND(A271&gt;=258.75,A271&lt;281.25),"W",
AND(A271&gt;=281.25,A271&lt;303.75),"WNW",
AND(A271&gt;=303.75,A271&lt;326.25),"NW",
AND(A271&gt;=326.25,A271&lt;348.75),"NNW")</f>
        <v>SW</v>
      </c>
      <c r="C271">
        <v>28.4</v>
      </c>
      <c r="D271" t="str" cm="1">
        <f t="array" ref="D271">_xlfn.IFS(
AND(C271&gt;=0,C271&lt;10),"1",
AND(C271&gt;=10,C271&lt;20),"2",
AND(C271&gt;=20,C271&lt;30),"3",
AND(C271&gt;=30,C271&lt;40),"4",
AND(C271&gt;=40,C271&lt;50),"5")</f>
        <v>3</v>
      </c>
    </row>
    <row r="272" spans="1:4" x14ac:dyDescent="0.45">
      <c r="A272">
        <v>233</v>
      </c>
      <c r="B272" t="str" cm="1">
        <f t="array" ref="B272">_xlfn.IFS(OR(A272&gt;=348.75,A272&lt;11.25),"N",
AND(A272&gt;=11.25,A272&lt;33.75),"NNO",
AND(A272&gt;=33.75,A272&lt;56.25),"NO",
AND(A272&gt;=56.25,A272&lt;78.75),"ONO",
AND(A272&gt;=78.75,A272&lt;101.25),"O",
AND(A272&gt;=101.25,A272&lt;123.75),"OSO",
AND(A272&gt;=123.75,A272&lt;146.25),"SO",
AND(A272&gt;=146.25,A272&lt;168.75),"SSO",
AND(A272&gt;=168.75,A272&lt;191.25),"S",
AND(A272&gt;=191.25,A272&lt;213.75),"SSW",
AND(A272&gt;=213.75,A272&lt;236.25),"SW",
AND(A272&gt;=236.25,A272&lt;258.75),"WSW",
AND(A272&gt;=258.75,A272&lt;281.25),"W",
AND(A272&gt;=281.25,A272&lt;303.75),"WNW",
AND(A272&gt;=303.75,A272&lt;326.25),"NW",
AND(A272&gt;=326.25,A272&lt;348.75),"NNW")</f>
        <v>SW</v>
      </c>
      <c r="C272">
        <v>23.8</v>
      </c>
      <c r="D272" t="str" cm="1">
        <f t="array" ref="D272">_xlfn.IFS(
AND(C272&gt;=0,C272&lt;10),"1",
AND(C272&gt;=10,C272&lt;20),"2",
AND(C272&gt;=20,C272&lt;30),"3",
AND(C272&gt;=30,C272&lt;40),"4",
AND(C272&gt;=40,C272&lt;50),"5")</f>
        <v>3</v>
      </c>
    </row>
    <row r="273" spans="1:4" x14ac:dyDescent="0.45">
      <c r="A273">
        <v>294</v>
      </c>
      <c r="B273" t="str" cm="1">
        <f t="array" ref="B273">_xlfn.IFS(OR(A273&gt;=348.75,A273&lt;11.25),"N",
AND(A273&gt;=11.25,A273&lt;33.75),"NNO",
AND(A273&gt;=33.75,A273&lt;56.25),"NO",
AND(A273&gt;=56.25,A273&lt;78.75),"ONO",
AND(A273&gt;=78.75,A273&lt;101.25),"O",
AND(A273&gt;=101.25,A273&lt;123.75),"OSO",
AND(A273&gt;=123.75,A273&lt;146.25),"SO",
AND(A273&gt;=146.25,A273&lt;168.75),"SSO",
AND(A273&gt;=168.75,A273&lt;191.25),"S",
AND(A273&gt;=191.25,A273&lt;213.75),"SSW",
AND(A273&gt;=213.75,A273&lt;236.25),"SW",
AND(A273&gt;=236.25,A273&lt;258.75),"WSW",
AND(A273&gt;=258.75,A273&lt;281.25),"W",
AND(A273&gt;=281.25,A273&lt;303.75),"WNW",
AND(A273&gt;=303.75,A273&lt;326.25),"NW",
AND(A273&gt;=326.25,A273&lt;348.75),"NNW")</f>
        <v>WNW</v>
      </c>
      <c r="C273">
        <v>10.4</v>
      </c>
      <c r="D273" t="str" cm="1">
        <f t="array" ref="D273">_xlfn.IFS(
AND(C273&gt;=0,C273&lt;10),"1",
AND(C273&gt;=10,C273&lt;20),"2",
AND(C273&gt;=20,C273&lt;30),"3",
AND(C273&gt;=30,C273&lt;40),"4",
AND(C273&gt;=40,C273&lt;50),"5")</f>
        <v>2</v>
      </c>
    </row>
    <row r="274" spans="1:4" x14ac:dyDescent="0.45">
      <c r="A274">
        <v>81</v>
      </c>
      <c r="B274" t="str" cm="1">
        <f t="array" ref="B274">_xlfn.IFS(OR(A274&gt;=348.75,A274&lt;11.25),"N",
AND(A274&gt;=11.25,A274&lt;33.75),"NNO",
AND(A274&gt;=33.75,A274&lt;56.25),"NO",
AND(A274&gt;=56.25,A274&lt;78.75),"ONO",
AND(A274&gt;=78.75,A274&lt;101.25),"O",
AND(A274&gt;=101.25,A274&lt;123.75),"OSO",
AND(A274&gt;=123.75,A274&lt;146.25),"SO",
AND(A274&gt;=146.25,A274&lt;168.75),"SSO",
AND(A274&gt;=168.75,A274&lt;191.25),"S",
AND(A274&gt;=191.25,A274&lt;213.75),"SSW",
AND(A274&gt;=213.75,A274&lt;236.25),"SW",
AND(A274&gt;=236.25,A274&lt;258.75),"WSW",
AND(A274&gt;=258.75,A274&lt;281.25),"W",
AND(A274&gt;=281.25,A274&lt;303.75),"WNW",
AND(A274&gt;=303.75,A274&lt;326.25),"NW",
AND(A274&gt;=326.25,A274&lt;348.75),"NNW")</f>
        <v>O</v>
      </c>
      <c r="C274">
        <v>11.9</v>
      </c>
      <c r="D274" t="str" cm="1">
        <f t="array" ref="D274">_xlfn.IFS(
AND(C274&gt;=0,C274&lt;10),"1",
AND(C274&gt;=10,C274&lt;20),"2",
AND(C274&gt;=20,C274&lt;30),"3",
AND(C274&gt;=30,C274&lt;40),"4",
AND(C274&gt;=40,C274&lt;50),"5")</f>
        <v>2</v>
      </c>
    </row>
    <row r="275" spans="1:4" x14ac:dyDescent="0.45">
      <c r="A275">
        <v>179</v>
      </c>
      <c r="B275" t="str" cm="1">
        <f t="array" ref="B275">_xlfn.IFS(OR(A275&gt;=348.75,A275&lt;11.25),"N",
AND(A275&gt;=11.25,A275&lt;33.75),"NNO",
AND(A275&gt;=33.75,A275&lt;56.25),"NO",
AND(A275&gt;=56.25,A275&lt;78.75),"ONO",
AND(A275&gt;=78.75,A275&lt;101.25),"O",
AND(A275&gt;=101.25,A275&lt;123.75),"OSO",
AND(A275&gt;=123.75,A275&lt;146.25),"SO",
AND(A275&gt;=146.25,A275&lt;168.75),"SSO",
AND(A275&gt;=168.75,A275&lt;191.25),"S",
AND(A275&gt;=191.25,A275&lt;213.75),"SSW",
AND(A275&gt;=213.75,A275&lt;236.25),"SW",
AND(A275&gt;=236.25,A275&lt;258.75),"WSW",
AND(A275&gt;=258.75,A275&lt;281.25),"W",
AND(A275&gt;=281.25,A275&lt;303.75),"WNW",
AND(A275&gt;=303.75,A275&lt;326.25),"NW",
AND(A275&gt;=326.25,A275&lt;348.75),"NNW")</f>
        <v>S</v>
      </c>
      <c r="C275">
        <v>14</v>
      </c>
      <c r="D275" t="str" cm="1">
        <f t="array" ref="D275">_xlfn.IFS(
AND(C275&gt;=0,C275&lt;10),"1",
AND(C275&gt;=10,C275&lt;20),"2",
AND(C275&gt;=20,C275&lt;30),"3",
AND(C275&gt;=30,C275&lt;40),"4",
AND(C275&gt;=40,C275&lt;50),"5")</f>
        <v>2</v>
      </c>
    </row>
    <row r="276" spans="1:4" x14ac:dyDescent="0.45">
      <c r="A276">
        <v>232</v>
      </c>
      <c r="B276" t="str" cm="1">
        <f t="array" ref="B276">_xlfn.IFS(OR(A276&gt;=348.75,A276&lt;11.25),"N",
AND(A276&gt;=11.25,A276&lt;33.75),"NNO",
AND(A276&gt;=33.75,A276&lt;56.25),"NO",
AND(A276&gt;=56.25,A276&lt;78.75),"ONO",
AND(A276&gt;=78.75,A276&lt;101.25),"O",
AND(A276&gt;=101.25,A276&lt;123.75),"OSO",
AND(A276&gt;=123.75,A276&lt;146.25),"SO",
AND(A276&gt;=146.25,A276&lt;168.75),"SSO",
AND(A276&gt;=168.75,A276&lt;191.25),"S",
AND(A276&gt;=191.25,A276&lt;213.75),"SSW",
AND(A276&gt;=213.75,A276&lt;236.25),"SW",
AND(A276&gt;=236.25,A276&lt;258.75),"WSW",
AND(A276&gt;=258.75,A276&lt;281.25),"W",
AND(A276&gt;=281.25,A276&lt;303.75),"WNW",
AND(A276&gt;=303.75,A276&lt;326.25),"NW",
AND(A276&gt;=326.25,A276&lt;348.75),"NNW")</f>
        <v>SW</v>
      </c>
      <c r="C276">
        <v>16.899999999999999</v>
      </c>
      <c r="D276" t="str" cm="1">
        <f t="array" ref="D276">_xlfn.IFS(
AND(C276&gt;=0,C276&lt;10),"1",
AND(C276&gt;=10,C276&lt;20),"2",
AND(C276&gt;=20,C276&lt;30),"3",
AND(C276&gt;=30,C276&lt;40),"4",
AND(C276&gt;=40,C276&lt;50),"5")</f>
        <v>2</v>
      </c>
    </row>
    <row r="277" spans="1:4" x14ac:dyDescent="0.45">
      <c r="A277">
        <v>250</v>
      </c>
      <c r="B277" t="str" cm="1">
        <f t="array" ref="B277">_xlfn.IFS(OR(A277&gt;=348.75,A277&lt;11.25),"N",
AND(A277&gt;=11.25,A277&lt;33.75),"NNO",
AND(A277&gt;=33.75,A277&lt;56.25),"NO",
AND(A277&gt;=56.25,A277&lt;78.75),"ONO",
AND(A277&gt;=78.75,A277&lt;101.25),"O",
AND(A277&gt;=101.25,A277&lt;123.75),"OSO",
AND(A277&gt;=123.75,A277&lt;146.25),"SO",
AND(A277&gt;=146.25,A277&lt;168.75),"SSO",
AND(A277&gt;=168.75,A277&lt;191.25),"S",
AND(A277&gt;=191.25,A277&lt;213.75),"SSW",
AND(A277&gt;=213.75,A277&lt;236.25),"SW",
AND(A277&gt;=236.25,A277&lt;258.75),"WSW",
AND(A277&gt;=258.75,A277&lt;281.25),"W",
AND(A277&gt;=281.25,A277&lt;303.75),"WNW",
AND(A277&gt;=303.75,A277&lt;326.25),"NW",
AND(A277&gt;=326.25,A277&lt;348.75),"NNW")</f>
        <v>WSW</v>
      </c>
      <c r="C277">
        <v>6.8</v>
      </c>
      <c r="D277" t="str" cm="1">
        <f t="array" ref="D277">_xlfn.IFS(
AND(C277&gt;=0,C277&lt;10),"1",
AND(C277&gt;=10,C277&lt;20),"2",
AND(C277&gt;=20,C277&lt;30),"3",
AND(C277&gt;=30,C277&lt;40),"4",
AND(C277&gt;=40,C277&lt;50),"5")</f>
        <v>1</v>
      </c>
    </row>
    <row r="278" spans="1:4" x14ac:dyDescent="0.45">
      <c r="A278">
        <v>48</v>
      </c>
      <c r="B278" t="str" cm="1">
        <f t="array" ref="B278">_xlfn.IFS(OR(A278&gt;=348.75,A278&lt;11.25),"N",
AND(A278&gt;=11.25,A278&lt;33.75),"NNO",
AND(A278&gt;=33.75,A278&lt;56.25),"NO",
AND(A278&gt;=56.25,A278&lt;78.75),"ONO",
AND(A278&gt;=78.75,A278&lt;101.25),"O",
AND(A278&gt;=101.25,A278&lt;123.75),"OSO",
AND(A278&gt;=123.75,A278&lt;146.25),"SO",
AND(A278&gt;=146.25,A278&lt;168.75),"SSO",
AND(A278&gt;=168.75,A278&lt;191.25),"S",
AND(A278&gt;=191.25,A278&lt;213.75),"SSW",
AND(A278&gt;=213.75,A278&lt;236.25),"SW",
AND(A278&gt;=236.25,A278&lt;258.75),"WSW",
AND(A278&gt;=258.75,A278&lt;281.25),"W",
AND(A278&gt;=281.25,A278&lt;303.75),"WNW",
AND(A278&gt;=303.75,A278&lt;326.25),"NW",
AND(A278&gt;=326.25,A278&lt;348.75),"NNW")</f>
        <v>NO</v>
      </c>
      <c r="C278">
        <v>16.2</v>
      </c>
      <c r="D278" t="str" cm="1">
        <f t="array" ref="D278">_xlfn.IFS(
AND(C278&gt;=0,C278&lt;10),"1",
AND(C278&gt;=10,C278&lt;20),"2",
AND(C278&gt;=20,C278&lt;30),"3",
AND(C278&gt;=30,C278&lt;40),"4",
AND(C278&gt;=40,C278&lt;50),"5")</f>
        <v>2</v>
      </c>
    </row>
    <row r="279" spans="1:4" x14ac:dyDescent="0.45">
      <c r="A279">
        <v>43</v>
      </c>
      <c r="B279" t="str" cm="1">
        <f t="array" ref="B279">_xlfn.IFS(OR(A279&gt;=348.75,A279&lt;11.25),"N",
AND(A279&gt;=11.25,A279&lt;33.75),"NNO",
AND(A279&gt;=33.75,A279&lt;56.25),"NO",
AND(A279&gt;=56.25,A279&lt;78.75),"ONO",
AND(A279&gt;=78.75,A279&lt;101.25),"O",
AND(A279&gt;=101.25,A279&lt;123.75),"OSO",
AND(A279&gt;=123.75,A279&lt;146.25),"SO",
AND(A279&gt;=146.25,A279&lt;168.75),"SSO",
AND(A279&gt;=168.75,A279&lt;191.25),"S",
AND(A279&gt;=191.25,A279&lt;213.75),"SSW",
AND(A279&gt;=213.75,A279&lt;236.25),"SW",
AND(A279&gt;=236.25,A279&lt;258.75),"WSW",
AND(A279&gt;=258.75,A279&lt;281.25),"W",
AND(A279&gt;=281.25,A279&lt;303.75),"WNW",
AND(A279&gt;=303.75,A279&lt;326.25),"NW",
AND(A279&gt;=326.25,A279&lt;348.75),"NNW")</f>
        <v>NO</v>
      </c>
      <c r="C279">
        <v>12.6</v>
      </c>
      <c r="D279" t="str" cm="1">
        <f t="array" ref="D279">_xlfn.IFS(
AND(C279&gt;=0,C279&lt;10),"1",
AND(C279&gt;=10,C279&lt;20),"2",
AND(C279&gt;=20,C279&lt;30),"3",
AND(C279&gt;=30,C279&lt;40),"4",
AND(C279&gt;=40,C279&lt;50),"5")</f>
        <v>2</v>
      </c>
    </row>
    <row r="280" spans="1:4" x14ac:dyDescent="0.45">
      <c r="A280">
        <v>76</v>
      </c>
      <c r="B280" t="str" cm="1">
        <f t="array" ref="B280">_xlfn.IFS(OR(A280&gt;=348.75,A280&lt;11.25),"N",
AND(A280&gt;=11.25,A280&lt;33.75),"NNO",
AND(A280&gt;=33.75,A280&lt;56.25),"NO",
AND(A280&gt;=56.25,A280&lt;78.75),"ONO",
AND(A280&gt;=78.75,A280&lt;101.25),"O",
AND(A280&gt;=101.25,A280&lt;123.75),"OSO",
AND(A280&gt;=123.75,A280&lt;146.25),"SO",
AND(A280&gt;=146.25,A280&lt;168.75),"SSO",
AND(A280&gt;=168.75,A280&lt;191.25),"S",
AND(A280&gt;=191.25,A280&lt;213.75),"SSW",
AND(A280&gt;=213.75,A280&lt;236.25),"SW",
AND(A280&gt;=236.25,A280&lt;258.75),"WSW",
AND(A280&gt;=258.75,A280&lt;281.25),"W",
AND(A280&gt;=281.25,A280&lt;303.75),"WNW",
AND(A280&gt;=303.75,A280&lt;326.25),"NW",
AND(A280&gt;=326.25,A280&lt;348.75),"NNW")</f>
        <v>ONO</v>
      </c>
      <c r="C280">
        <v>10.8</v>
      </c>
      <c r="D280" t="str" cm="1">
        <f t="array" ref="D280">_xlfn.IFS(
AND(C280&gt;=0,C280&lt;10),"1",
AND(C280&gt;=10,C280&lt;20),"2",
AND(C280&gt;=20,C280&lt;30),"3",
AND(C280&gt;=30,C280&lt;40),"4",
AND(C280&gt;=40,C280&lt;50),"5")</f>
        <v>2</v>
      </c>
    </row>
    <row r="281" spans="1:4" x14ac:dyDescent="0.45">
      <c r="A281">
        <v>102</v>
      </c>
      <c r="B281" t="str" cm="1">
        <f t="array" ref="B281">_xlfn.IFS(OR(A281&gt;=348.75,A281&lt;11.25),"N",
AND(A281&gt;=11.25,A281&lt;33.75),"NNO",
AND(A281&gt;=33.75,A281&lt;56.25),"NO",
AND(A281&gt;=56.25,A281&lt;78.75),"ONO",
AND(A281&gt;=78.75,A281&lt;101.25),"O",
AND(A281&gt;=101.25,A281&lt;123.75),"OSO",
AND(A281&gt;=123.75,A281&lt;146.25),"SO",
AND(A281&gt;=146.25,A281&lt;168.75),"SSO",
AND(A281&gt;=168.75,A281&lt;191.25),"S",
AND(A281&gt;=191.25,A281&lt;213.75),"SSW",
AND(A281&gt;=213.75,A281&lt;236.25),"SW",
AND(A281&gt;=236.25,A281&lt;258.75),"WSW",
AND(A281&gt;=258.75,A281&lt;281.25),"W",
AND(A281&gt;=281.25,A281&lt;303.75),"WNW",
AND(A281&gt;=303.75,A281&lt;326.25),"NW",
AND(A281&gt;=326.25,A281&lt;348.75),"NNW")</f>
        <v>OSO</v>
      </c>
      <c r="C281">
        <v>12.6</v>
      </c>
      <c r="D281" t="str" cm="1">
        <f t="array" ref="D281">_xlfn.IFS(
AND(C281&gt;=0,C281&lt;10),"1",
AND(C281&gt;=10,C281&lt;20),"2",
AND(C281&gt;=20,C281&lt;30),"3",
AND(C281&gt;=30,C281&lt;40),"4",
AND(C281&gt;=40,C281&lt;50),"5")</f>
        <v>2</v>
      </c>
    </row>
    <row r="282" spans="1:4" x14ac:dyDescent="0.45">
      <c r="A282">
        <v>188</v>
      </c>
      <c r="B282" t="str" cm="1">
        <f t="array" ref="B282">_xlfn.IFS(OR(A282&gt;=348.75,A282&lt;11.25),"N",
AND(A282&gt;=11.25,A282&lt;33.75),"NNO",
AND(A282&gt;=33.75,A282&lt;56.25),"NO",
AND(A282&gt;=56.25,A282&lt;78.75),"ONO",
AND(A282&gt;=78.75,A282&lt;101.25),"O",
AND(A282&gt;=101.25,A282&lt;123.75),"OSO",
AND(A282&gt;=123.75,A282&lt;146.25),"SO",
AND(A282&gt;=146.25,A282&lt;168.75),"SSO",
AND(A282&gt;=168.75,A282&lt;191.25),"S",
AND(A282&gt;=191.25,A282&lt;213.75),"SSW",
AND(A282&gt;=213.75,A282&lt;236.25),"SW",
AND(A282&gt;=236.25,A282&lt;258.75),"WSW",
AND(A282&gt;=258.75,A282&lt;281.25),"W",
AND(A282&gt;=281.25,A282&lt;303.75),"WNW",
AND(A282&gt;=303.75,A282&lt;326.25),"NW",
AND(A282&gt;=326.25,A282&lt;348.75),"NNW")</f>
        <v>S</v>
      </c>
      <c r="C282">
        <v>12.2</v>
      </c>
      <c r="D282" t="str" cm="1">
        <f t="array" ref="D282">_xlfn.IFS(
AND(C282&gt;=0,C282&lt;10),"1",
AND(C282&gt;=10,C282&lt;20),"2",
AND(C282&gt;=20,C282&lt;30),"3",
AND(C282&gt;=30,C282&lt;40),"4",
AND(C282&gt;=40,C282&lt;50),"5")</f>
        <v>2</v>
      </c>
    </row>
    <row r="283" spans="1:4" x14ac:dyDescent="0.45">
      <c r="A283">
        <v>205</v>
      </c>
      <c r="B283" t="str" cm="1">
        <f t="array" ref="B283">_xlfn.IFS(OR(A283&gt;=348.75,A283&lt;11.25),"N",
AND(A283&gt;=11.25,A283&lt;33.75),"NNO",
AND(A283&gt;=33.75,A283&lt;56.25),"NO",
AND(A283&gt;=56.25,A283&lt;78.75),"ONO",
AND(A283&gt;=78.75,A283&lt;101.25),"O",
AND(A283&gt;=101.25,A283&lt;123.75),"OSO",
AND(A283&gt;=123.75,A283&lt;146.25),"SO",
AND(A283&gt;=146.25,A283&lt;168.75),"SSO",
AND(A283&gt;=168.75,A283&lt;191.25),"S",
AND(A283&gt;=191.25,A283&lt;213.75),"SSW",
AND(A283&gt;=213.75,A283&lt;236.25),"SW",
AND(A283&gt;=236.25,A283&lt;258.75),"WSW",
AND(A283&gt;=258.75,A283&lt;281.25),"W",
AND(A283&gt;=281.25,A283&lt;303.75),"WNW",
AND(A283&gt;=303.75,A283&lt;326.25),"NW",
AND(A283&gt;=326.25,A283&lt;348.75),"NNW")</f>
        <v>SSW</v>
      </c>
      <c r="C283">
        <v>14.8</v>
      </c>
      <c r="D283" t="str" cm="1">
        <f t="array" ref="D283">_xlfn.IFS(
AND(C283&gt;=0,C283&lt;10),"1",
AND(C283&gt;=10,C283&lt;20),"2",
AND(C283&gt;=20,C283&lt;30),"3",
AND(C283&gt;=30,C283&lt;40),"4",
AND(C283&gt;=40,C283&lt;50),"5")</f>
        <v>2</v>
      </c>
    </row>
    <row r="284" spans="1:4" x14ac:dyDescent="0.45">
      <c r="A284">
        <v>178</v>
      </c>
      <c r="B284" t="str" cm="1">
        <f t="array" ref="B284">_xlfn.IFS(OR(A284&gt;=348.75,A284&lt;11.25),"N",
AND(A284&gt;=11.25,A284&lt;33.75),"NNO",
AND(A284&gt;=33.75,A284&lt;56.25),"NO",
AND(A284&gt;=56.25,A284&lt;78.75),"ONO",
AND(A284&gt;=78.75,A284&lt;101.25),"O",
AND(A284&gt;=101.25,A284&lt;123.75),"OSO",
AND(A284&gt;=123.75,A284&lt;146.25),"SO",
AND(A284&gt;=146.25,A284&lt;168.75),"SSO",
AND(A284&gt;=168.75,A284&lt;191.25),"S",
AND(A284&gt;=191.25,A284&lt;213.75),"SSW",
AND(A284&gt;=213.75,A284&lt;236.25),"SW",
AND(A284&gt;=236.25,A284&lt;258.75),"WSW",
AND(A284&gt;=258.75,A284&lt;281.25),"W",
AND(A284&gt;=281.25,A284&lt;303.75),"WNW",
AND(A284&gt;=303.75,A284&lt;326.25),"NW",
AND(A284&gt;=326.25,A284&lt;348.75),"NNW")</f>
        <v>S</v>
      </c>
      <c r="C284">
        <v>15.5</v>
      </c>
      <c r="D284" t="str" cm="1">
        <f t="array" ref="D284">_xlfn.IFS(
AND(C284&gt;=0,C284&lt;10),"1",
AND(C284&gt;=10,C284&lt;20),"2",
AND(C284&gt;=20,C284&lt;30),"3",
AND(C284&gt;=30,C284&lt;40),"4",
AND(C284&gt;=40,C284&lt;50),"5")</f>
        <v>2</v>
      </c>
    </row>
    <row r="285" spans="1:4" x14ac:dyDescent="0.45">
      <c r="A285">
        <v>242</v>
      </c>
      <c r="B285" t="str" cm="1">
        <f t="array" ref="B285">_xlfn.IFS(OR(A285&gt;=348.75,A285&lt;11.25),"N",
AND(A285&gt;=11.25,A285&lt;33.75),"NNO",
AND(A285&gt;=33.75,A285&lt;56.25),"NO",
AND(A285&gt;=56.25,A285&lt;78.75),"ONO",
AND(A285&gt;=78.75,A285&lt;101.25),"O",
AND(A285&gt;=101.25,A285&lt;123.75),"OSO",
AND(A285&gt;=123.75,A285&lt;146.25),"SO",
AND(A285&gt;=146.25,A285&lt;168.75),"SSO",
AND(A285&gt;=168.75,A285&lt;191.25),"S",
AND(A285&gt;=191.25,A285&lt;213.75),"SSW",
AND(A285&gt;=213.75,A285&lt;236.25),"SW",
AND(A285&gt;=236.25,A285&lt;258.75),"WSW",
AND(A285&gt;=258.75,A285&lt;281.25),"W",
AND(A285&gt;=281.25,A285&lt;303.75),"WNW",
AND(A285&gt;=303.75,A285&lt;326.25),"NW",
AND(A285&gt;=326.25,A285&lt;348.75),"NNW")</f>
        <v>WSW</v>
      </c>
      <c r="C285">
        <v>22.7</v>
      </c>
      <c r="D285" t="str" cm="1">
        <f t="array" ref="D285">_xlfn.IFS(
AND(C285&gt;=0,C285&lt;10),"1",
AND(C285&gt;=10,C285&lt;20),"2",
AND(C285&gt;=20,C285&lt;30),"3",
AND(C285&gt;=30,C285&lt;40),"4",
AND(C285&gt;=40,C285&lt;50),"5")</f>
        <v>3</v>
      </c>
    </row>
    <row r="286" spans="1:4" x14ac:dyDescent="0.45">
      <c r="A286">
        <v>294</v>
      </c>
      <c r="B286" t="str" cm="1">
        <f t="array" ref="B286">_xlfn.IFS(OR(A286&gt;=348.75,A286&lt;11.25),"N",
AND(A286&gt;=11.25,A286&lt;33.75),"NNO",
AND(A286&gt;=33.75,A286&lt;56.25),"NO",
AND(A286&gt;=56.25,A286&lt;78.75),"ONO",
AND(A286&gt;=78.75,A286&lt;101.25),"O",
AND(A286&gt;=101.25,A286&lt;123.75),"OSO",
AND(A286&gt;=123.75,A286&lt;146.25),"SO",
AND(A286&gt;=146.25,A286&lt;168.75),"SSO",
AND(A286&gt;=168.75,A286&lt;191.25),"S",
AND(A286&gt;=191.25,A286&lt;213.75),"SSW",
AND(A286&gt;=213.75,A286&lt;236.25),"SW",
AND(A286&gt;=236.25,A286&lt;258.75),"WSW",
AND(A286&gt;=258.75,A286&lt;281.25),"W",
AND(A286&gt;=281.25,A286&lt;303.75),"WNW",
AND(A286&gt;=303.75,A286&lt;326.25),"NW",
AND(A286&gt;=326.25,A286&lt;348.75),"NNW")</f>
        <v>WNW</v>
      </c>
      <c r="C286">
        <v>7.9</v>
      </c>
      <c r="D286" t="str" cm="1">
        <f t="array" ref="D286">_xlfn.IFS(
AND(C286&gt;=0,C286&lt;10),"1",
AND(C286&gt;=10,C286&lt;20),"2",
AND(C286&gt;=20,C286&lt;30),"3",
AND(C286&gt;=30,C286&lt;40),"4",
AND(C286&gt;=40,C286&lt;50),"5")</f>
        <v>1</v>
      </c>
    </row>
    <row r="287" spans="1:4" x14ac:dyDescent="0.45">
      <c r="A287">
        <v>118</v>
      </c>
      <c r="B287" t="str" cm="1">
        <f t="array" ref="B287">_xlfn.IFS(OR(A287&gt;=348.75,A287&lt;11.25),"N",
AND(A287&gt;=11.25,A287&lt;33.75),"NNO",
AND(A287&gt;=33.75,A287&lt;56.25),"NO",
AND(A287&gt;=56.25,A287&lt;78.75),"ONO",
AND(A287&gt;=78.75,A287&lt;101.25),"O",
AND(A287&gt;=101.25,A287&lt;123.75),"OSO",
AND(A287&gt;=123.75,A287&lt;146.25),"SO",
AND(A287&gt;=146.25,A287&lt;168.75),"SSO",
AND(A287&gt;=168.75,A287&lt;191.25),"S",
AND(A287&gt;=191.25,A287&lt;213.75),"SSW",
AND(A287&gt;=213.75,A287&lt;236.25),"SW",
AND(A287&gt;=236.25,A287&lt;258.75),"WSW",
AND(A287&gt;=258.75,A287&lt;281.25),"W",
AND(A287&gt;=281.25,A287&lt;303.75),"WNW",
AND(A287&gt;=303.75,A287&lt;326.25),"NW",
AND(A287&gt;=326.25,A287&lt;348.75),"NNW")</f>
        <v>OSO</v>
      </c>
      <c r="C287">
        <v>15.5</v>
      </c>
      <c r="D287" t="str" cm="1">
        <f t="array" ref="D287">_xlfn.IFS(
AND(C287&gt;=0,C287&lt;10),"1",
AND(C287&gt;=10,C287&lt;20),"2",
AND(C287&gt;=20,C287&lt;30),"3",
AND(C287&gt;=30,C287&lt;40),"4",
AND(C287&gt;=40,C287&lt;50),"5")</f>
        <v>2</v>
      </c>
    </row>
    <row r="288" spans="1:4" x14ac:dyDescent="0.45">
      <c r="A288">
        <v>277</v>
      </c>
      <c r="B288" t="str" cm="1">
        <f t="array" ref="B288">_xlfn.IFS(OR(A288&gt;=348.75,A288&lt;11.25),"N",
AND(A288&gt;=11.25,A288&lt;33.75),"NNO",
AND(A288&gt;=33.75,A288&lt;56.25),"NO",
AND(A288&gt;=56.25,A288&lt;78.75),"ONO",
AND(A288&gt;=78.75,A288&lt;101.25),"O",
AND(A288&gt;=101.25,A288&lt;123.75),"OSO",
AND(A288&gt;=123.75,A288&lt;146.25),"SO",
AND(A288&gt;=146.25,A288&lt;168.75),"SSO",
AND(A288&gt;=168.75,A288&lt;191.25),"S",
AND(A288&gt;=191.25,A288&lt;213.75),"SSW",
AND(A288&gt;=213.75,A288&lt;236.25),"SW",
AND(A288&gt;=236.25,A288&lt;258.75),"WSW",
AND(A288&gt;=258.75,A288&lt;281.25),"W",
AND(A288&gt;=281.25,A288&lt;303.75),"WNW",
AND(A288&gt;=303.75,A288&lt;326.25),"NW",
AND(A288&gt;=326.25,A288&lt;348.75),"NNW")</f>
        <v>W</v>
      </c>
      <c r="C288">
        <v>16.2</v>
      </c>
      <c r="D288" t="str" cm="1">
        <f t="array" ref="D288">_xlfn.IFS(
AND(C288&gt;=0,C288&lt;10),"1",
AND(C288&gt;=10,C288&lt;20),"2",
AND(C288&gt;=20,C288&lt;30),"3",
AND(C288&gt;=30,C288&lt;40),"4",
AND(C288&gt;=40,C288&lt;50),"5")</f>
        <v>2</v>
      </c>
    </row>
    <row r="289" spans="1:4" x14ac:dyDescent="0.45">
      <c r="A289">
        <v>80</v>
      </c>
      <c r="B289" t="str" cm="1">
        <f t="array" ref="B289">_xlfn.IFS(OR(A289&gt;=348.75,A289&lt;11.25),"N",
AND(A289&gt;=11.25,A289&lt;33.75),"NNO",
AND(A289&gt;=33.75,A289&lt;56.25),"NO",
AND(A289&gt;=56.25,A289&lt;78.75),"ONO",
AND(A289&gt;=78.75,A289&lt;101.25),"O",
AND(A289&gt;=101.25,A289&lt;123.75),"OSO",
AND(A289&gt;=123.75,A289&lt;146.25),"SO",
AND(A289&gt;=146.25,A289&lt;168.75),"SSO",
AND(A289&gt;=168.75,A289&lt;191.25),"S",
AND(A289&gt;=191.25,A289&lt;213.75),"SSW",
AND(A289&gt;=213.75,A289&lt;236.25),"SW",
AND(A289&gt;=236.25,A289&lt;258.75),"WSW",
AND(A289&gt;=258.75,A289&lt;281.25),"W",
AND(A289&gt;=281.25,A289&lt;303.75),"WNW",
AND(A289&gt;=303.75,A289&lt;326.25),"NW",
AND(A289&gt;=326.25,A289&lt;348.75),"NNW")</f>
        <v>O</v>
      </c>
      <c r="C289">
        <v>7.6</v>
      </c>
      <c r="D289" t="str" cm="1">
        <f t="array" ref="D289">_xlfn.IFS(
AND(C289&gt;=0,C289&lt;10),"1",
AND(C289&gt;=10,C289&lt;20),"2",
AND(C289&gt;=20,C289&lt;30),"3",
AND(C289&gt;=30,C289&lt;40),"4",
AND(C289&gt;=40,C289&lt;50),"5")</f>
        <v>1</v>
      </c>
    </row>
    <row r="290" spans="1:4" x14ac:dyDescent="0.45">
      <c r="A290">
        <v>71</v>
      </c>
      <c r="B290" t="str" cm="1">
        <f t="array" ref="B290">_xlfn.IFS(OR(A290&gt;=348.75,A290&lt;11.25),"N",
AND(A290&gt;=11.25,A290&lt;33.75),"NNO",
AND(A290&gt;=33.75,A290&lt;56.25),"NO",
AND(A290&gt;=56.25,A290&lt;78.75),"ONO",
AND(A290&gt;=78.75,A290&lt;101.25),"O",
AND(A290&gt;=101.25,A290&lt;123.75),"OSO",
AND(A290&gt;=123.75,A290&lt;146.25),"SO",
AND(A290&gt;=146.25,A290&lt;168.75),"SSO",
AND(A290&gt;=168.75,A290&lt;191.25),"S",
AND(A290&gt;=191.25,A290&lt;213.75),"SSW",
AND(A290&gt;=213.75,A290&lt;236.25),"SW",
AND(A290&gt;=236.25,A290&lt;258.75),"WSW",
AND(A290&gt;=258.75,A290&lt;281.25),"W",
AND(A290&gt;=281.25,A290&lt;303.75),"WNW",
AND(A290&gt;=303.75,A290&lt;326.25),"NW",
AND(A290&gt;=326.25,A290&lt;348.75),"NNW")</f>
        <v>ONO</v>
      </c>
      <c r="C290">
        <v>14.4</v>
      </c>
      <c r="D290" t="str" cm="1">
        <f t="array" ref="D290">_xlfn.IFS(
AND(C290&gt;=0,C290&lt;10),"1",
AND(C290&gt;=10,C290&lt;20),"2",
AND(C290&gt;=20,C290&lt;30),"3",
AND(C290&gt;=30,C290&lt;40),"4",
AND(C290&gt;=40,C290&lt;50),"5")</f>
        <v>2</v>
      </c>
    </row>
    <row r="291" spans="1:4" x14ac:dyDescent="0.45">
      <c r="A291">
        <v>87</v>
      </c>
      <c r="B291" t="str" cm="1">
        <f t="array" ref="B291">_xlfn.IFS(OR(A291&gt;=348.75,A291&lt;11.25),"N",
AND(A291&gt;=11.25,A291&lt;33.75),"NNO",
AND(A291&gt;=33.75,A291&lt;56.25),"NO",
AND(A291&gt;=56.25,A291&lt;78.75),"ONO",
AND(A291&gt;=78.75,A291&lt;101.25),"O",
AND(A291&gt;=101.25,A291&lt;123.75),"OSO",
AND(A291&gt;=123.75,A291&lt;146.25),"SO",
AND(A291&gt;=146.25,A291&lt;168.75),"SSO",
AND(A291&gt;=168.75,A291&lt;191.25),"S",
AND(A291&gt;=191.25,A291&lt;213.75),"SSW",
AND(A291&gt;=213.75,A291&lt;236.25),"SW",
AND(A291&gt;=236.25,A291&lt;258.75),"WSW",
AND(A291&gt;=258.75,A291&lt;281.25),"W",
AND(A291&gt;=281.25,A291&lt;303.75),"WNW",
AND(A291&gt;=303.75,A291&lt;326.25),"NW",
AND(A291&gt;=326.25,A291&lt;348.75),"NNW")</f>
        <v>O</v>
      </c>
      <c r="C291">
        <v>17.3</v>
      </c>
      <c r="D291" t="str" cm="1">
        <f t="array" ref="D291">_xlfn.IFS(
AND(C291&gt;=0,C291&lt;10),"1",
AND(C291&gt;=10,C291&lt;20),"2",
AND(C291&gt;=20,C291&lt;30),"3",
AND(C291&gt;=30,C291&lt;40),"4",
AND(C291&gt;=40,C291&lt;50),"5")</f>
        <v>2</v>
      </c>
    </row>
    <row r="292" spans="1:4" x14ac:dyDescent="0.45">
      <c r="A292">
        <v>122</v>
      </c>
      <c r="B292" t="str" cm="1">
        <f t="array" ref="B292">_xlfn.IFS(OR(A292&gt;=348.75,A292&lt;11.25),"N",
AND(A292&gt;=11.25,A292&lt;33.75),"NNO",
AND(A292&gt;=33.75,A292&lt;56.25),"NO",
AND(A292&gt;=56.25,A292&lt;78.75),"ONO",
AND(A292&gt;=78.75,A292&lt;101.25),"O",
AND(A292&gt;=101.25,A292&lt;123.75),"OSO",
AND(A292&gt;=123.75,A292&lt;146.25),"SO",
AND(A292&gt;=146.25,A292&lt;168.75),"SSO",
AND(A292&gt;=168.75,A292&lt;191.25),"S",
AND(A292&gt;=191.25,A292&lt;213.75),"SSW",
AND(A292&gt;=213.75,A292&lt;236.25),"SW",
AND(A292&gt;=236.25,A292&lt;258.75),"WSW",
AND(A292&gt;=258.75,A292&lt;281.25),"W",
AND(A292&gt;=281.25,A292&lt;303.75),"WNW",
AND(A292&gt;=303.75,A292&lt;326.25),"NW",
AND(A292&gt;=326.25,A292&lt;348.75),"NNW")</f>
        <v>OSO</v>
      </c>
      <c r="C292">
        <v>9.6999999999999993</v>
      </c>
      <c r="D292" t="str" cm="1">
        <f t="array" ref="D292">_xlfn.IFS(
AND(C292&gt;=0,C292&lt;10),"1",
AND(C292&gt;=10,C292&lt;20),"2",
AND(C292&gt;=20,C292&lt;30),"3",
AND(C292&gt;=30,C292&lt;40),"4",
AND(C292&gt;=40,C292&lt;50),"5")</f>
        <v>1</v>
      </c>
    </row>
    <row r="293" spans="1:4" x14ac:dyDescent="0.45">
      <c r="A293">
        <v>73</v>
      </c>
      <c r="B293" t="str" cm="1">
        <f t="array" ref="B293">_xlfn.IFS(OR(A293&gt;=348.75,A293&lt;11.25),"N",
AND(A293&gt;=11.25,A293&lt;33.75),"NNO",
AND(A293&gt;=33.75,A293&lt;56.25),"NO",
AND(A293&gt;=56.25,A293&lt;78.75),"ONO",
AND(A293&gt;=78.75,A293&lt;101.25),"O",
AND(A293&gt;=101.25,A293&lt;123.75),"OSO",
AND(A293&gt;=123.75,A293&lt;146.25),"SO",
AND(A293&gt;=146.25,A293&lt;168.75),"SSO",
AND(A293&gt;=168.75,A293&lt;191.25),"S",
AND(A293&gt;=191.25,A293&lt;213.75),"SSW",
AND(A293&gt;=213.75,A293&lt;236.25),"SW",
AND(A293&gt;=236.25,A293&lt;258.75),"WSW",
AND(A293&gt;=258.75,A293&lt;281.25),"W",
AND(A293&gt;=281.25,A293&lt;303.75),"WNW",
AND(A293&gt;=303.75,A293&lt;326.25),"NW",
AND(A293&gt;=326.25,A293&lt;348.75),"NNW")</f>
        <v>ONO</v>
      </c>
      <c r="C293">
        <v>6.8</v>
      </c>
      <c r="D293" t="str" cm="1">
        <f t="array" ref="D293">_xlfn.IFS(
AND(C293&gt;=0,C293&lt;10),"1",
AND(C293&gt;=10,C293&lt;20),"2",
AND(C293&gt;=20,C293&lt;30),"3",
AND(C293&gt;=30,C293&lt;40),"4",
AND(C293&gt;=40,C293&lt;50),"5")</f>
        <v>1</v>
      </c>
    </row>
    <row r="294" spans="1:4" x14ac:dyDescent="0.45">
      <c r="A294">
        <v>214</v>
      </c>
      <c r="B294" t="str" cm="1">
        <f t="array" ref="B294">_xlfn.IFS(OR(A294&gt;=348.75,A294&lt;11.25),"N",
AND(A294&gt;=11.25,A294&lt;33.75),"NNO",
AND(A294&gt;=33.75,A294&lt;56.25),"NO",
AND(A294&gt;=56.25,A294&lt;78.75),"ONO",
AND(A294&gt;=78.75,A294&lt;101.25),"O",
AND(A294&gt;=101.25,A294&lt;123.75),"OSO",
AND(A294&gt;=123.75,A294&lt;146.25),"SO",
AND(A294&gt;=146.25,A294&lt;168.75),"SSO",
AND(A294&gt;=168.75,A294&lt;191.25),"S",
AND(A294&gt;=191.25,A294&lt;213.75),"SSW",
AND(A294&gt;=213.75,A294&lt;236.25),"SW",
AND(A294&gt;=236.25,A294&lt;258.75),"WSW",
AND(A294&gt;=258.75,A294&lt;281.25),"W",
AND(A294&gt;=281.25,A294&lt;303.75),"WNW",
AND(A294&gt;=303.75,A294&lt;326.25),"NW",
AND(A294&gt;=326.25,A294&lt;348.75),"NNW")</f>
        <v>SW</v>
      </c>
      <c r="C294">
        <v>10.4</v>
      </c>
      <c r="D294" t="str" cm="1">
        <f t="array" ref="D294">_xlfn.IFS(
AND(C294&gt;=0,C294&lt;10),"1",
AND(C294&gt;=10,C294&lt;20),"2",
AND(C294&gt;=20,C294&lt;30),"3",
AND(C294&gt;=30,C294&lt;40),"4",
AND(C294&gt;=40,C294&lt;50),"5")</f>
        <v>2</v>
      </c>
    </row>
    <row r="295" spans="1:4" x14ac:dyDescent="0.45">
      <c r="A295">
        <v>165</v>
      </c>
      <c r="B295" t="str" cm="1">
        <f t="array" ref="B295">_xlfn.IFS(OR(A295&gt;=348.75,A295&lt;11.25),"N",
AND(A295&gt;=11.25,A295&lt;33.75),"NNO",
AND(A295&gt;=33.75,A295&lt;56.25),"NO",
AND(A295&gt;=56.25,A295&lt;78.75),"ONO",
AND(A295&gt;=78.75,A295&lt;101.25),"O",
AND(A295&gt;=101.25,A295&lt;123.75),"OSO",
AND(A295&gt;=123.75,A295&lt;146.25),"SO",
AND(A295&gt;=146.25,A295&lt;168.75),"SSO",
AND(A295&gt;=168.75,A295&lt;191.25),"S",
AND(A295&gt;=191.25,A295&lt;213.75),"SSW",
AND(A295&gt;=213.75,A295&lt;236.25),"SW",
AND(A295&gt;=236.25,A295&lt;258.75),"WSW",
AND(A295&gt;=258.75,A295&lt;281.25),"W",
AND(A295&gt;=281.25,A295&lt;303.75),"WNW",
AND(A295&gt;=303.75,A295&lt;326.25),"NW",
AND(A295&gt;=326.25,A295&lt;348.75),"NNW")</f>
        <v>SSO</v>
      </c>
      <c r="C295">
        <v>8.6</v>
      </c>
      <c r="D295" t="str" cm="1">
        <f t="array" ref="D295">_xlfn.IFS(
AND(C295&gt;=0,C295&lt;10),"1",
AND(C295&gt;=10,C295&lt;20),"2",
AND(C295&gt;=20,C295&lt;30),"3",
AND(C295&gt;=30,C295&lt;40),"4",
AND(C295&gt;=40,C295&lt;50),"5")</f>
        <v>1</v>
      </c>
    </row>
    <row r="296" spans="1:4" x14ac:dyDescent="0.45">
      <c r="A296">
        <v>176</v>
      </c>
      <c r="B296" t="str" cm="1">
        <f t="array" ref="B296">_xlfn.IFS(OR(A296&gt;=348.75,A296&lt;11.25),"N",
AND(A296&gt;=11.25,A296&lt;33.75),"NNO",
AND(A296&gt;=33.75,A296&lt;56.25),"NO",
AND(A296&gt;=56.25,A296&lt;78.75),"ONO",
AND(A296&gt;=78.75,A296&lt;101.25),"O",
AND(A296&gt;=101.25,A296&lt;123.75),"OSO",
AND(A296&gt;=123.75,A296&lt;146.25),"SO",
AND(A296&gt;=146.25,A296&lt;168.75),"SSO",
AND(A296&gt;=168.75,A296&lt;191.25),"S",
AND(A296&gt;=191.25,A296&lt;213.75),"SSW",
AND(A296&gt;=213.75,A296&lt;236.25),"SW",
AND(A296&gt;=236.25,A296&lt;258.75),"WSW",
AND(A296&gt;=258.75,A296&lt;281.25),"W",
AND(A296&gt;=281.25,A296&lt;303.75),"WNW",
AND(A296&gt;=303.75,A296&lt;326.25),"NW",
AND(A296&gt;=326.25,A296&lt;348.75),"NNW")</f>
        <v>S</v>
      </c>
      <c r="C296">
        <v>9.6999999999999993</v>
      </c>
      <c r="D296" t="str" cm="1">
        <f t="array" ref="D296">_xlfn.IFS(
AND(C296&gt;=0,C296&lt;10),"1",
AND(C296&gt;=10,C296&lt;20),"2",
AND(C296&gt;=20,C296&lt;30),"3",
AND(C296&gt;=30,C296&lt;40),"4",
AND(C296&gt;=40,C296&lt;50),"5")</f>
        <v>1</v>
      </c>
    </row>
    <row r="297" spans="1:4" x14ac:dyDescent="0.45">
      <c r="A297">
        <v>278</v>
      </c>
      <c r="B297" t="str" cm="1">
        <f t="array" ref="B297">_xlfn.IFS(OR(A297&gt;=348.75,A297&lt;11.25),"N",
AND(A297&gt;=11.25,A297&lt;33.75),"NNO",
AND(A297&gt;=33.75,A297&lt;56.25),"NO",
AND(A297&gt;=56.25,A297&lt;78.75),"ONO",
AND(A297&gt;=78.75,A297&lt;101.25),"O",
AND(A297&gt;=101.25,A297&lt;123.75),"OSO",
AND(A297&gt;=123.75,A297&lt;146.25),"SO",
AND(A297&gt;=146.25,A297&lt;168.75),"SSO",
AND(A297&gt;=168.75,A297&lt;191.25),"S",
AND(A297&gt;=191.25,A297&lt;213.75),"SSW",
AND(A297&gt;=213.75,A297&lt;236.25),"SW",
AND(A297&gt;=236.25,A297&lt;258.75),"WSW",
AND(A297&gt;=258.75,A297&lt;281.25),"W",
AND(A297&gt;=281.25,A297&lt;303.75),"WNW",
AND(A297&gt;=303.75,A297&lt;326.25),"NW",
AND(A297&gt;=326.25,A297&lt;348.75),"NNW")</f>
        <v>W</v>
      </c>
      <c r="C297">
        <v>11.9</v>
      </c>
      <c r="D297" t="str" cm="1">
        <f t="array" ref="D297">_xlfn.IFS(
AND(C297&gt;=0,C297&lt;10),"1",
AND(C297&gt;=10,C297&lt;20),"2",
AND(C297&gt;=20,C297&lt;30),"3",
AND(C297&gt;=30,C297&lt;40),"4",
AND(C297&gt;=40,C297&lt;50),"5")</f>
        <v>2</v>
      </c>
    </row>
    <row r="298" spans="1:4" x14ac:dyDescent="0.45">
      <c r="A298">
        <v>65</v>
      </c>
      <c r="B298" t="str" cm="1">
        <f t="array" ref="B298">_xlfn.IFS(OR(A298&gt;=348.75,A298&lt;11.25),"N",
AND(A298&gt;=11.25,A298&lt;33.75),"NNO",
AND(A298&gt;=33.75,A298&lt;56.25),"NO",
AND(A298&gt;=56.25,A298&lt;78.75),"ONO",
AND(A298&gt;=78.75,A298&lt;101.25),"O",
AND(A298&gt;=101.25,A298&lt;123.75),"OSO",
AND(A298&gt;=123.75,A298&lt;146.25),"SO",
AND(A298&gt;=146.25,A298&lt;168.75),"SSO",
AND(A298&gt;=168.75,A298&lt;191.25),"S",
AND(A298&gt;=191.25,A298&lt;213.75),"SSW",
AND(A298&gt;=213.75,A298&lt;236.25),"SW",
AND(A298&gt;=236.25,A298&lt;258.75),"WSW",
AND(A298&gt;=258.75,A298&lt;281.25),"W",
AND(A298&gt;=281.25,A298&lt;303.75),"WNW",
AND(A298&gt;=303.75,A298&lt;326.25),"NW",
AND(A298&gt;=326.25,A298&lt;348.75),"NNW")</f>
        <v>ONO</v>
      </c>
      <c r="C298">
        <v>11.5</v>
      </c>
      <c r="D298" t="str" cm="1">
        <f t="array" ref="D298">_xlfn.IFS(
AND(C298&gt;=0,C298&lt;10),"1",
AND(C298&gt;=10,C298&lt;20),"2",
AND(C298&gt;=20,C298&lt;30),"3",
AND(C298&gt;=30,C298&lt;40),"4",
AND(C298&gt;=40,C298&lt;50),"5")</f>
        <v>2</v>
      </c>
    </row>
    <row r="299" spans="1:4" x14ac:dyDescent="0.45">
      <c r="A299">
        <v>88</v>
      </c>
      <c r="B299" t="str" cm="1">
        <f t="array" ref="B299">_xlfn.IFS(OR(A299&gt;=348.75,A299&lt;11.25),"N",
AND(A299&gt;=11.25,A299&lt;33.75),"NNO",
AND(A299&gt;=33.75,A299&lt;56.25),"NO",
AND(A299&gt;=56.25,A299&lt;78.75),"ONO",
AND(A299&gt;=78.75,A299&lt;101.25),"O",
AND(A299&gt;=101.25,A299&lt;123.75),"OSO",
AND(A299&gt;=123.75,A299&lt;146.25),"SO",
AND(A299&gt;=146.25,A299&lt;168.75),"SSO",
AND(A299&gt;=168.75,A299&lt;191.25),"S",
AND(A299&gt;=191.25,A299&lt;213.75),"SSW",
AND(A299&gt;=213.75,A299&lt;236.25),"SW",
AND(A299&gt;=236.25,A299&lt;258.75),"WSW",
AND(A299&gt;=258.75,A299&lt;281.25),"W",
AND(A299&gt;=281.25,A299&lt;303.75),"WNW",
AND(A299&gt;=303.75,A299&lt;326.25),"NW",
AND(A299&gt;=326.25,A299&lt;348.75),"NNW")</f>
        <v>O</v>
      </c>
      <c r="C299">
        <v>11.9</v>
      </c>
      <c r="D299" t="str" cm="1">
        <f t="array" ref="D299">_xlfn.IFS(
AND(C299&gt;=0,C299&lt;10),"1",
AND(C299&gt;=10,C299&lt;20),"2",
AND(C299&gt;=20,C299&lt;30),"3",
AND(C299&gt;=30,C299&lt;40),"4",
AND(C299&gt;=40,C299&lt;50),"5")</f>
        <v>2</v>
      </c>
    </row>
    <row r="300" spans="1:4" x14ac:dyDescent="0.45">
      <c r="A300">
        <v>99</v>
      </c>
      <c r="B300" t="str" cm="1">
        <f t="array" ref="B300">_xlfn.IFS(OR(A300&gt;=348.75,A300&lt;11.25),"N",
AND(A300&gt;=11.25,A300&lt;33.75),"NNO",
AND(A300&gt;=33.75,A300&lt;56.25),"NO",
AND(A300&gt;=56.25,A300&lt;78.75),"ONO",
AND(A300&gt;=78.75,A300&lt;101.25),"O",
AND(A300&gt;=101.25,A300&lt;123.75),"OSO",
AND(A300&gt;=123.75,A300&lt;146.25),"SO",
AND(A300&gt;=146.25,A300&lt;168.75),"SSO",
AND(A300&gt;=168.75,A300&lt;191.25),"S",
AND(A300&gt;=191.25,A300&lt;213.75),"SSW",
AND(A300&gt;=213.75,A300&lt;236.25),"SW",
AND(A300&gt;=236.25,A300&lt;258.75),"WSW",
AND(A300&gt;=258.75,A300&lt;281.25),"W",
AND(A300&gt;=281.25,A300&lt;303.75),"WNW",
AND(A300&gt;=303.75,A300&lt;326.25),"NW",
AND(A300&gt;=326.25,A300&lt;348.75),"NNW")</f>
        <v>O</v>
      </c>
      <c r="C300">
        <v>8.3000000000000007</v>
      </c>
      <c r="D300" t="str" cm="1">
        <f t="array" ref="D300">_xlfn.IFS(
AND(C300&gt;=0,C300&lt;10),"1",
AND(C300&gt;=10,C300&lt;20),"2",
AND(C300&gt;=20,C300&lt;30),"3",
AND(C300&gt;=30,C300&lt;40),"4",
AND(C300&gt;=40,C300&lt;50),"5")</f>
        <v>1</v>
      </c>
    </row>
    <row r="301" spans="1:4" x14ac:dyDescent="0.45">
      <c r="A301">
        <v>65</v>
      </c>
      <c r="B301" t="str" cm="1">
        <f t="array" ref="B301">_xlfn.IFS(OR(A301&gt;=348.75,A301&lt;11.25),"N",
AND(A301&gt;=11.25,A301&lt;33.75),"NNO",
AND(A301&gt;=33.75,A301&lt;56.25),"NO",
AND(A301&gt;=56.25,A301&lt;78.75),"ONO",
AND(A301&gt;=78.75,A301&lt;101.25),"O",
AND(A301&gt;=101.25,A301&lt;123.75),"OSO",
AND(A301&gt;=123.75,A301&lt;146.25),"SO",
AND(A301&gt;=146.25,A301&lt;168.75),"SSO",
AND(A301&gt;=168.75,A301&lt;191.25),"S",
AND(A301&gt;=191.25,A301&lt;213.75),"SSW",
AND(A301&gt;=213.75,A301&lt;236.25),"SW",
AND(A301&gt;=236.25,A301&lt;258.75),"WSW",
AND(A301&gt;=258.75,A301&lt;281.25),"W",
AND(A301&gt;=281.25,A301&lt;303.75),"WNW",
AND(A301&gt;=303.75,A301&lt;326.25),"NW",
AND(A301&gt;=326.25,A301&lt;348.75),"NNW")</f>
        <v>ONO</v>
      </c>
      <c r="C301">
        <v>10.8</v>
      </c>
      <c r="D301" t="str" cm="1">
        <f t="array" ref="D301">_xlfn.IFS(
AND(C301&gt;=0,C301&lt;10),"1",
AND(C301&gt;=10,C301&lt;20),"2",
AND(C301&gt;=20,C301&lt;30),"3",
AND(C301&gt;=30,C301&lt;40),"4",
AND(C301&gt;=40,C301&lt;50),"5")</f>
        <v>2</v>
      </c>
    </row>
    <row r="302" spans="1:4" x14ac:dyDescent="0.45">
      <c r="A302">
        <v>158</v>
      </c>
      <c r="B302" t="str" cm="1">
        <f t="array" ref="B302">_xlfn.IFS(OR(A302&gt;=348.75,A302&lt;11.25),"N",
AND(A302&gt;=11.25,A302&lt;33.75),"NNO",
AND(A302&gt;=33.75,A302&lt;56.25),"NO",
AND(A302&gt;=56.25,A302&lt;78.75),"ONO",
AND(A302&gt;=78.75,A302&lt;101.25),"O",
AND(A302&gt;=101.25,A302&lt;123.75),"OSO",
AND(A302&gt;=123.75,A302&lt;146.25),"SO",
AND(A302&gt;=146.25,A302&lt;168.75),"SSO",
AND(A302&gt;=168.75,A302&lt;191.25),"S",
AND(A302&gt;=191.25,A302&lt;213.75),"SSW",
AND(A302&gt;=213.75,A302&lt;236.25),"SW",
AND(A302&gt;=236.25,A302&lt;258.75),"WSW",
AND(A302&gt;=258.75,A302&lt;281.25),"W",
AND(A302&gt;=281.25,A302&lt;303.75),"WNW",
AND(A302&gt;=303.75,A302&lt;326.25),"NW",
AND(A302&gt;=326.25,A302&lt;348.75),"NNW")</f>
        <v>SSO</v>
      </c>
      <c r="C302">
        <v>5</v>
      </c>
      <c r="D302" t="str" cm="1">
        <f t="array" ref="D302">_xlfn.IFS(
AND(C302&gt;=0,C302&lt;10),"1",
AND(C302&gt;=10,C302&lt;20),"2",
AND(C302&gt;=20,C302&lt;30),"3",
AND(C302&gt;=30,C302&lt;40),"4",
AND(C302&gt;=40,C302&lt;50),"5")</f>
        <v>1</v>
      </c>
    </row>
    <row r="303" spans="1:4" x14ac:dyDescent="0.45">
      <c r="A303">
        <v>246</v>
      </c>
      <c r="B303" t="str" cm="1">
        <f t="array" ref="B303">_xlfn.IFS(OR(A303&gt;=348.75,A303&lt;11.25),"N",
AND(A303&gt;=11.25,A303&lt;33.75),"NNO",
AND(A303&gt;=33.75,A303&lt;56.25),"NO",
AND(A303&gt;=56.25,A303&lt;78.75),"ONO",
AND(A303&gt;=78.75,A303&lt;101.25),"O",
AND(A303&gt;=101.25,A303&lt;123.75),"OSO",
AND(A303&gt;=123.75,A303&lt;146.25),"SO",
AND(A303&gt;=146.25,A303&lt;168.75),"SSO",
AND(A303&gt;=168.75,A303&lt;191.25),"S",
AND(A303&gt;=191.25,A303&lt;213.75),"SSW",
AND(A303&gt;=213.75,A303&lt;236.25),"SW",
AND(A303&gt;=236.25,A303&lt;258.75),"WSW",
AND(A303&gt;=258.75,A303&lt;281.25),"W",
AND(A303&gt;=281.25,A303&lt;303.75),"WNW",
AND(A303&gt;=303.75,A303&lt;326.25),"NW",
AND(A303&gt;=326.25,A303&lt;348.75),"NNW")</f>
        <v>WSW</v>
      </c>
      <c r="C303">
        <v>3.6</v>
      </c>
      <c r="D303" t="str" cm="1">
        <f t="array" ref="D303">_xlfn.IFS(
AND(C303&gt;=0,C303&lt;10),"1",
AND(C303&gt;=10,C303&lt;20),"2",
AND(C303&gt;=20,C303&lt;30),"3",
AND(C303&gt;=30,C303&lt;40),"4",
AND(C303&gt;=40,C303&lt;50),"5")</f>
        <v>1</v>
      </c>
    </row>
    <row r="304" spans="1:4" x14ac:dyDescent="0.45">
      <c r="A304">
        <v>269</v>
      </c>
      <c r="B304" t="str" cm="1">
        <f t="array" ref="B304">_xlfn.IFS(OR(A304&gt;=348.75,A304&lt;11.25),"N",
AND(A304&gt;=11.25,A304&lt;33.75),"NNO",
AND(A304&gt;=33.75,A304&lt;56.25),"NO",
AND(A304&gt;=56.25,A304&lt;78.75),"ONO",
AND(A304&gt;=78.75,A304&lt;101.25),"O",
AND(A304&gt;=101.25,A304&lt;123.75),"OSO",
AND(A304&gt;=123.75,A304&lt;146.25),"SO",
AND(A304&gt;=146.25,A304&lt;168.75),"SSO",
AND(A304&gt;=168.75,A304&lt;191.25),"S",
AND(A304&gt;=191.25,A304&lt;213.75),"SSW",
AND(A304&gt;=213.75,A304&lt;236.25),"SW",
AND(A304&gt;=236.25,A304&lt;258.75),"WSW",
AND(A304&gt;=258.75,A304&lt;281.25),"W",
AND(A304&gt;=281.25,A304&lt;303.75),"WNW",
AND(A304&gt;=303.75,A304&lt;326.25),"NW",
AND(A304&gt;=326.25,A304&lt;348.75),"NNW")</f>
        <v>W</v>
      </c>
      <c r="C304">
        <v>4.3</v>
      </c>
      <c r="D304" t="str" cm="1">
        <f t="array" ref="D304">_xlfn.IFS(
AND(C304&gt;=0,C304&lt;10),"1",
AND(C304&gt;=10,C304&lt;20),"2",
AND(C304&gt;=20,C304&lt;30),"3",
AND(C304&gt;=30,C304&lt;40),"4",
AND(C304&gt;=40,C304&lt;50),"5")</f>
        <v>1</v>
      </c>
    </row>
    <row r="305" spans="1:4" x14ac:dyDescent="0.45">
      <c r="A305">
        <v>50</v>
      </c>
      <c r="B305" t="str" cm="1">
        <f t="array" ref="B305">_xlfn.IFS(OR(A305&gt;=348.75,A305&lt;11.25),"N",
AND(A305&gt;=11.25,A305&lt;33.75),"NNO",
AND(A305&gt;=33.75,A305&lt;56.25),"NO",
AND(A305&gt;=56.25,A305&lt;78.75),"ONO",
AND(A305&gt;=78.75,A305&lt;101.25),"O",
AND(A305&gt;=101.25,A305&lt;123.75),"OSO",
AND(A305&gt;=123.75,A305&lt;146.25),"SO",
AND(A305&gt;=146.25,A305&lt;168.75),"SSO",
AND(A305&gt;=168.75,A305&lt;191.25),"S",
AND(A305&gt;=191.25,A305&lt;213.75),"SSW",
AND(A305&gt;=213.75,A305&lt;236.25),"SW",
AND(A305&gt;=236.25,A305&lt;258.75),"WSW",
AND(A305&gt;=258.75,A305&lt;281.25),"W",
AND(A305&gt;=281.25,A305&lt;303.75),"WNW",
AND(A305&gt;=303.75,A305&lt;326.25),"NW",
AND(A305&gt;=326.25,A305&lt;348.75),"NNW")</f>
        <v>NO</v>
      </c>
      <c r="C305">
        <v>6.1</v>
      </c>
      <c r="D305" t="str" cm="1">
        <f t="array" ref="D305">_xlfn.IFS(
AND(C305&gt;=0,C305&lt;10),"1",
AND(C305&gt;=10,C305&lt;20),"2",
AND(C305&gt;=20,C305&lt;30),"3",
AND(C305&gt;=30,C305&lt;40),"4",
AND(C305&gt;=40,C305&lt;50),"5")</f>
        <v>1</v>
      </c>
    </row>
    <row r="306" spans="1:4" x14ac:dyDescent="0.45">
      <c r="A306">
        <v>104</v>
      </c>
      <c r="B306" t="str" cm="1">
        <f t="array" ref="B306">_xlfn.IFS(OR(A306&gt;=348.75,A306&lt;11.25),"N",
AND(A306&gt;=11.25,A306&lt;33.75),"NNO",
AND(A306&gt;=33.75,A306&lt;56.25),"NO",
AND(A306&gt;=56.25,A306&lt;78.75),"ONO",
AND(A306&gt;=78.75,A306&lt;101.25),"O",
AND(A306&gt;=101.25,A306&lt;123.75),"OSO",
AND(A306&gt;=123.75,A306&lt;146.25),"SO",
AND(A306&gt;=146.25,A306&lt;168.75),"SSO",
AND(A306&gt;=168.75,A306&lt;191.25),"S",
AND(A306&gt;=191.25,A306&lt;213.75),"SSW",
AND(A306&gt;=213.75,A306&lt;236.25),"SW",
AND(A306&gt;=236.25,A306&lt;258.75),"WSW",
AND(A306&gt;=258.75,A306&lt;281.25),"W",
AND(A306&gt;=281.25,A306&lt;303.75),"WNW",
AND(A306&gt;=303.75,A306&lt;326.25),"NW",
AND(A306&gt;=326.25,A306&lt;348.75),"NNW")</f>
        <v>OSO</v>
      </c>
      <c r="C306">
        <v>8.6</v>
      </c>
      <c r="D306" t="str" cm="1">
        <f t="array" ref="D306">_xlfn.IFS(
AND(C306&gt;=0,C306&lt;10),"1",
AND(C306&gt;=10,C306&lt;20),"2",
AND(C306&gt;=20,C306&lt;30),"3",
AND(C306&gt;=30,C306&lt;40),"4",
AND(C306&gt;=40,C306&lt;50),"5")</f>
        <v>1</v>
      </c>
    </row>
    <row r="307" spans="1:4" x14ac:dyDescent="0.45">
      <c r="A307">
        <v>223</v>
      </c>
      <c r="B307" t="str" cm="1">
        <f t="array" ref="B307">_xlfn.IFS(OR(A307&gt;=348.75,A307&lt;11.25),"N",
AND(A307&gt;=11.25,A307&lt;33.75),"NNO",
AND(A307&gt;=33.75,A307&lt;56.25),"NO",
AND(A307&gt;=56.25,A307&lt;78.75),"ONO",
AND(A307&gt;=78.75,A307&lt;101.25),"O",
AND(A307&gt;=101.25,A307&lt;123.75),"OSO",
AND(A307&gt;=123.75,A307&lt;146.25),"SO",
AND(A307&gt;=146.25,A307&lt;168.75),"SSO",
AND(A307&gt;=168.75,A307&lt;191.25),"S",
AND(A307&gt;=191.25,A307&lt;213.75),"SSW",
AND(A307&gt;=213.75,A307&lt;236.25),"SW",
AND(A307&gt;=236.25,A307&lt;258.75),"WSW",
AND(A307&gt;=258.75,A307&lt;281.25),"W",
AND(A307&gt;=281.25,A307&lt;303.75),"WNW",
AND(A307&gt;=303.75,A307&lt;326.25),"NW",
AND(A307&gt;=326.25,A307&lt;348.75),"NNW")</f>
        <v>SW</v>
      </c>
      <c r="C307">
        <v>6.1</v>
      </c>
      <c r="D307" t="str" cm="1">
        <f t="array" ref="D307">_xlfn.IFS(
AND(C307&gt;=0,C307&lt;10),"1",
AND(C307&gt;=10,C307&lt;20),"2",
AND(C307&gt;=20,C307&lt;30),"3",
AND(C307&gt;=30,C307&lt;40),"4",
AND(C307&gt;=40,C307&lt;50),"5")</f>
        <v>1</v>
      </c>
    </row>
    <row r="308" spans="1:4" x14ac:dyDescent="0.45">
      <c r="A308">
        <v>75</v>
      </c>
      <c r="B308" t="str" cm="1">
        <f t="array" ref="B308">_xlfn.IFS(OR(A308&gt;=348.75,A308&lt;11.25),"N",
AND(A308&gt;=11.25,A308&lt;33.75),"NNO",
AND(A308&gt;=33.75,A308&lt;56.25),"NO",
AND(A308&gt;=56.25,A308&lt;78.75),"ONO",
AND(A308&gt;=78.75,A308&lt;101.25),"O",
AND(A308&gt;=101.25,A308&lt;123.75),"OSO",
AND(A308&gt;=123.75,A308&lt;146.25),"SO",
AND(A308&gt;=146.25,A308&lt;168.75),"SSO",
AND(A308&gt;=168.75,A308&lt;191.25),"S",
AND(A308&gt;=191.25,A308&lt;213.75),"SSW",
AND(A308&gt;=213.75,A308&lt;236.25),"SW",
AND(A308&gt;=236.25,A308&lt;258.75),"WSW",
AND(A308&gt;=258.75,A308&lt;281.25),"W",
AND(A308&gt;=281.25,A308&lt;303.75),"WNW",
AND(A308&gt;=303.75,A308&lt;326.25),"NW",
AND(A308&gt;=326.25,A308&lt;348.75),"NNW")</f>
        <v>ONO</v>
      </c>
      <c r="C308">
        <v>12.6</v>
      </c>
      <c r="D308" t="str" cm="1">
        <f t="array" ref="D308">_xlfn.IFS(
AND(C308&gt;=0,C308&lt;10),"1",
AND(C308&gt;=10,C308&lt;20),"2",
AND(C308&gt;=20,C308&lt;30),"3",
AND(C308&gt;=30,C308&lt;40),"4",
AND(C308&gt;=40,C308&lt;50),"5")</f>
        <v>2</v>
      </c>
    </row>
    <row r="309" spans="1:4" x14ac:dyDescent="0.45">
      <c r="A309">
        <v>88</v>
      </c>
      <c r="B309" t="str" cm="1">
        <f t="array" ref="B309">_xlfn.IFS(OR(A309&gt;=348.75,A309&lt;11.25),"N",
AND(A309&gt;=11.25,A309&lt;33.75),"NNO",
AND(A309&gt;=33.75,A309&lt;56.25),"NO",
AND(A309&gt;=56.25,A309&lt;78.75),"ONO",
AND(A309&gt;=78.75,A309&lt;101.25),"O",
AND(A309&gt;=101.25,A309&lt;123.75),"OSO",
AND(A309&gt;=123.75,A309&lt;146.25),"SO",
AND(A309&gt;=146.25,A309&lt;168.75),"SSO",
AND(A309&gt;=168.75,A309&lt;191.25),"S",
AND(A309&gt;=191.25,A309&lt;213.75),"SSW",
AND(A309&gt;=213.75,A309&lt;236.25),"SW",
AND(A309&gt;=236.25,A309&lt;258.75),"WSW",
AND(A309&gt;=258.75,A309&lt;281.25),"W",
AND(A309&gt;=281.25,A309&lt;303.75),"WNW",
AND(A309&gt;=303.75,A309&lt;326.25),"NW",
AND(A309&gt;=326.25,A309&lt;348.75),"NNW")</f>
        <v>O</v>
      </c>
      <c r="C309">
        <v>13.7</v>
      </c>
      <c r="D309" t="str" cm="1">
        <f t="array" ref="D309">_xlfn.IFS(
AND(C309&gt;=0,C309&lt;10),"1",
AND(C309&gt;=10,C309&lt;20),"2",
AND(C309&gt;=20,C309&lt;30),"3",
AND(C309&gt;=30,C309&lt;40),"4",
AND(C309&gt;=40,C309&lt;50),"5")</f>
        <v>2</v>
      </c>
    </row>
    <row r="310" spans="1:4" x14ac:dyDescent="0.45">
      <c r="A310">
        <v>79</v>
      </c>
      <c r="B310" t="str" cm="1">
        <f t="array" ref="B310">_xlfn.IFS(OR(A310&gt;=348.75,A310&lt;11.25),"N",
AND(A310&gt;=11.25,A310&lt;33.75),"NNO",
AND(A310&gt;=33.75,A310&lt;56.25),"NO",
AND(A310&gt;=56.25,A310&lt;78.75),"ONO",
AND(A310&gt;=78.75,A310&lt;101.25),"O",
AND(A310&gt;=101.25,A310&lt;123.75),"OSO",
AND(A310&gt;=123.75,A310&lt;146.25),"SO",
AND(A310&gt;=146.25,A310&lt;168.75),"SSO",
AND(A310&gt;=168.75,A310&lt;191.25),"S",
AND(A310&gt;=191.25,A310&lt;213.75),"SSW",
AND(A310&gt;=213.75,A310&lt;236.25),"SW",
AND(A310&gt;=236.25,A310&lt;258.75),"WSW",
AND(A310&gt;=258.75,A310&lt;281.25),"W",
AND(A310&gt;=281.25,A310&lt;303.75),"WNW",
AND(A310&gt;=303.75,A310&lt;326.25),"NW",
AND(A310&gt;=326.25,A310&lt;348.75),"NNW")</f>
        <v>O</v>
      </c>
      <c r="C310">
        <v>12.6</v>
      </c>
      <c r="D310" t="str" cm="1">
        <f t="array" ref="D310">_xlfn.IFS(
AND(C310&gt;=0,C310&lt;10),"1",
AND(C310&gt;=10,C310&lt;20),"2",
AND(C310&gt;=20,C310&lt;30),"3",
AND(C310&gt;=30,C310&lt;40),"4",
AND(C310&gt;=40,C310&lt;50),"5")</f>
        <v>2</v>
      </c>
    </row>
    <row r="311" spans="1:4" x14ac:dyDescent="0.45">
      <c r="A311">
        <v>119</v>
      </c>
      <c r="B311" t="str" cm="1">
        <f t="array" ref="B311">_xlfn.IFS(OR(A311&gt;=348.75,A311&lt;11.25),"N",
AND(A311&gt;=11.25,A311&lt;33.75),"NNO",
AND(A311&gt;=33.75,A311&lt;56.25),"NO",
AND(A311&gt;=56.25,A311&lt;78.75),"ONO",
AND(A311&gt;=78.75,A311&lt;101.25),"O",
AND(A311&gt;=101.25,A311&lt;123.75),"OSO",
AND(A311&gt;=123.75,A311&lt;146.25),"SO",
AND(A311&gt;=146.25,A311&lt;168.75),"SSO",
AND(A311&gt;=168.75,A311&lt;191.25),"S",
AND(A311&gt;=191.25,A311&lt;213.75),"SSW",
AND(A311&gt;=213.75,A311&lt;236.25),"SW",
AND(A311&gt;=236.25,A311&lt;258.75),"WSW",
AND(A311&gt;=258.75,A311&lt;281.25),"W",
AND(A311&gt;=281.25,A311&lt;303.75),"WNW",
AND(A311&gt;=303.75,A311&lt;326.25),"NW",
AND(A311&gt;=326.25,A311&lt;348.75),"NNW")</f>
        <v>OSO</v>
      </c>
      <c r="C311">
        <v>6.8</v>
      </c>
      <c r="D311" t="str" cm="1">
        <f t="array" ref="D311">_xlfn.IFS(
AND(C311&gt;=0,C311&lt;10),"1",
AND(C311&gt;=10,C311&lt;20),"2",
AND(C311&gt;=20,C311&lt;30),"3",
AND(C311&gt;=30,C311&lt;40),"4",
AND(C311&gt;=40,C311&lt;50),"5")</f>
        <v>1</v>
      </c>
    </row>
    <row r="312" spans="1:4" x14ac:dyDescent="0.45">
      <c r="A312">
        <v>68</v>
      </c>
      <c r="B312" t="str" cm="1">
        <f t="array" ref="B312">_xlfn.IFS(OR(A312&gt;=348.75,A312&lt;11.25),"N",
AND(A312&gt;=11.25,A312&lt;33.75),"NNO",
AND(A312&gt;=33.75,A312&lt;56.25),"NO",
AND(A312&gt;=56.25,A312&lt;78.75),"ONO",
AND(A312&gt;=78.75,A312&lt;101.25),"O",
AND(A312&gt;=101.25,A312&lt;123.75),"OSO",
AND(A312&gt;=123.75,A312&lt;146.25),"SO",
AND(A312&gt;=146.25,A312&lt;168.75),"SSO",
AND(A312&gt;=168.75,A312&lt;191.25),"S",
AND(A312&gt;=191.25,A312&lt;213.75),"SSW",
AND(A312&gt;=213.75,A312&lt;236.25),"SW",
AND(A312&gt;=236.25,A312&lt;258.75),"WSW",
AND(A312&gt;=258.75,A312&lt;281.25),"W",
AND(A312&gt;=281.25,A312&lt;303.75),"WNW",
AND(A312&gt;=303.75,A312&lt;326.25),"NW",
AND(A312&gt;=326.25,A312&lt;348.75),"NNW")</f>
        <v>ONO</v>
      </c>
      <c r="C312">
        <v>7.9</v>
      </c>
      <c r="D312" t="str" cm="1">
        <f t="array" ref="D312">_xlfn.IFS(
AND(C312&gt;=0,C312&lt;10),"1",
AND(C312&gt;=10,C312&lt;20),"2",
AND(C312&gt;=20,C312&lt;30),"3",
AND(C312&gt;=30,C312&lt;40),"4",
AND(C312&gt;=40,C312&lt;50),"5")</f>
        <v>1</v>
      </c>
    </row>
    <row r="313" spans="1:4" x14ac:dyDescent="0.45">
      <c r="A313">
        <v>67</v>
      </c>
      <c r="B313" t="str" cm="1">
        <f t="array" ref="B313">_xlfn.IFS(OR(A313&gt;=348.75,A313&lt;11.25),"N",
AND(A313&gt;=11.25,A313&lt;33.75),"NNO",
AND(A313&gt;=33.75,A313&lt;56.25),"NO",
AND(A313&gt;=56.25,A313&lt;78.75),"ONO",
AND(A313&gt;=78.75,A313&lt;101.25),"O",
AND(A313&gt;=101.25,A313&lt;123.75),"OSO",
AND(A313&gt;=123.75,A313&lt;146.25),"SO",
AND(A313&gt;=146.25,A313&lt;168.75),"SSO",
AND(A313&gt;=168.75,A313&lt;191.25),"S",
AND(A313&gt;=191.25,A313&lt;213.75),"SSW",
AND(A313&gt;=213.75,A313&lt;236.25),"SW",
AND(A313&gt;=236.25,A313&lt;258.75),"WSW",
AND(A313&gt;=258.75,A313&lt;281.25),"W",
AND(A313&gt;=281.25,A313&lt;303.75),"WNW",
AND(A313&gt;=303.75,A313&lt;326.25),"NW",
AND(A313&gt;=326.25,A313&lt;348.75),"NNW")</f>
        <v>ONO</v>
      </c>
      <c r="C313">
        <v>13</v>
      </c>
      <c r="D313" t="str" cm="1">
        <f t="array" ref="D313">_xlfn.IFS(
AND(C313&gt;=0,C313&lt;10),"1",
AND(C313&gt;=10,C313&lt;20),"2",
AND(C313&gt;=20,C313&lt;30),"3",
AND(C313&gt;=30,C313&lt;40),"4",
AND(C313&gt;=40,C313&lt;50),"5")</f>
        <v>2</v>
      </c>
    </row>
    <row r="314" spans="1:4" x14ac:dyDescent="0.45">
      <c r="A314">
        <v>83</v>
      </c>
      <c r="B314" t="str" cm="1">
        <f t="array" ref="B314">_xlfn.IFS(OR(A314&gt;=348.75,A314&lt;11.25),"N",
AND(A314&gt;=11.25,A314&lt;33.75),"NNO",
AND(A314&gt;=33.75,A314&lt;56.25),"NO",
AND(A314&gt;=56.25,A314&lt;78.75),"ONO",
AND(A314&gt;=78.75,A314&lt;101.25),"O",
AND(A314&gt;=101.25,A314&lt;123.75),"OSO",
AND(A314&gt;=123.75,A314&lt;146.25),"SO",
AND(A314&gt;=146.25,A314&lt;168.75),"SSO",
AND(A314&gt;=168.75,A314&lt;191.25),"S",
AND(A314&gt;=191.25,A314&lt;213.75),"SSW",
AND(A314&gt;=213.75,A314&lt;236.25),"SW",
AND(A314&gt;=236.25,A314&lt;258.75),"WSW",
AND(A314&gt;=258.75,A314&lt;281.25),"W",
AND(A314&gt;=281.25,A314&lt;303.75),"WNW",
AND(A314&gt;=303.75,A314&lt;326.25),"NW",
AND(A314&gt;=326.25,A314&lt;348.75),"NNW")</f>
        <v>O</v>
      </c>
      <c r="C314">
        <v>12.6</v>
      </c>
      <c r="D314" t="str" cm="1">
        <f t="array" ref="D314">_xlfn.IFS(
AND(C314&gt;=0,C314&lt;10),"1",
AND(C314&gt;=10,C314&lt;20),"2",
AND(C314&gt;=20,C314&lt;30),"3",
AND(C314&gt;=30,C314&lt;40),"4",
AND(C314&gt;=40,C314&lt;50),"5")</f>
        <v>2</v>
      </c>
    </row>
    <row r="315" spans="1:4" x14ac:dyDescent="0.45">
      <c r="A315">
        <v>97</v>
      </c>
      <c r="B315" t="str" cm="1">
        <f t="array" ref="B315">_xlfn.IFS(OR(A315&gt;=348.75,A315&lt;11.25),"N",
AND(A315&gt;=11.25,A315&lt;33.75),"NNO",
AND(A315&gt;=33.75,A315&lt;56.25),"NO",
AND(A315&gt;=56.25,A315&lt;78.75),"ONO",
AND(A315&gt;=78.75,A315&lt;101.25),"O",
AND(A315&gt;=101.25,A315&lt;123.75),"OSO",
AND(A315&gt;=123.75,A315&lt;146.25),"SO",
AND(A315&gt;=146.25,A315&lt;168.75),"SSO",
AND(A315&gt;=168.75,A315&lt;191.25),"S",
AND(A315&gt;=191.25,A315&lt;213.75),"SSW",
AND(A315&gt;=213.75,A315&lt;236.25),"SW",
AND(A315&gt;=236.25,A315&lt;258.75),"WSW",
AND(A315&gt;=258.75,A315&lt;281.25),"W",
AND(A315&gt;=281.25,A315&lt;303.75),"WNW",
AND(A315&gt;=303.75,A315&lt;326.25),"NW",
AND(A315&gt;=326.25,A315&lt;348.75),"NNW")</f>
        <v>O</v>
      </c>
      <c r="C315">
        <v>9.4</v>
      </c>
      <c r="D315" t="str" cm="1">
        <f t="array" ref="D315">_xlfn.IFS(
AND(C315&gt;=0,C315&lt;10),"1",
AND(C315&gt;=10,C315&lt;20),"2",
AND(C315&gt;=20,C315&lt;30),"3",
AND(C315&gt;=30,C315&lt;40),"4",
AND(C315&gt;=40,C315&lt;50),"5")</f>
        <v>1</v>
      </c>
    </row>
    <row r="316" spans="1:4" x14ac:dyDescent="0.45">
      <c r="A316">
        <v>77</v>
      </c>
      <c r="B316" t="str" cm="1">
        <f t="array" ref="B316">_xlfn.IFS(OR(A316&gt;=348.75,A316&lt;11.25),"N",
AND(A316&gt;=11.25,A316&lt;33.75),"NNO",
AND(A316&gt;=33.75,A316&lt;56.25),"NO",
AND(A316&gt;=56.25,A316&lt;78.75),"ONO",
AND(A316&gt;=78.75,A316&lt;101.25),"O",
AND(A316&gt;=101.25,A316&lt;123.75),"OSO",
AND(A316&gt;=123.75,A316&lt;146.25),"SO",
AND(A316&gt;=146.25,A316&lt;168.75),"SSO",
AND(A316&gt;=168.75,A316&lt;191.25),"S",
AND(A316&gt;=191.25,A316&lt;213.75),"SSW",
AND(A316&gt;=213.75,A316&lt;236.25),"SW",
AND(A316&gt;=236.25,A316&lt;258.75),"WSW",
AND(A316&gt;=258.75,A316&lt;281.25),"W",
AND(A316&gt;=281.25,A316&lt;303.75),"WNW",
AND(A316&gt;=303.75,A316&lt;326.25),"NW",
AND(A316&gt;=326.25,A316&lt;348.75),"NNW")</f>
        <v>ONO</v>
      </c>
      <c r="C316">
        <v>7.2</v>
      </c>
      <c r="D316" t="str" cm="1">
        <f t="array" ref="D316">_xlfn.IFS(
AND(C316&gt;=0,C316&lt;10),"1",
AND(C316&gt;=10,C316&lt;20),"2",
AND(C316&gt;=20,C316&lt;30),"3",
AND(C316&gt;=30,C316&lt;40),"4",
AND(C316&gt;=40,C316&lt;50),"5")</f>
        <v>1</v>
      </c>
    </row>
    <row r="317" spans="1:4" x14ac:dyDescent="0.45">
      <c r="A317">
        <v>272</v>
      </c>
      <c r="B317" t="str" cm="1">
        <f t="array" ref="B317">_xlfn.IFS(OR(A317&gt;=348.75,A317&lt;11.25),"N",
AND(A317&gt;=11.25,A317&lt;33.75),"NNO",
AND(A317&gt;=33.75,A317&lt;56.25),"NO",
AND(A317&gt;=56.25,A317&lt;78.75),"ONO",
AND(A317&gt;=78.75,A317&lt;101.25),"O",
AND(A317&gt;=101.25,A317&lt;123.75),"OSO",
AND(A317&gt;=123.75,A317&lt;146.25),"SO",
AND(A317&gt;=146.25,A317&lt;168.75),"SSO",
AND(A317&gt;=168.75,A317&lt;191.25),"S",
AND(A317&gt;=191.25,A317&lt;213.75),"SSW",
AND(A317&gt;=213.75,A317&lt;236.25),"SW",
AND(A317&gt;=236.25,A317&lt;258.75),"WSW",
AND(A317&gt;=258.75,A317&lt;281.25),"W",
AND(A317&gt;=281.25,A317&lt;303.75),"WNW",
AND(A317&gt;=303.75,A317&lt;326.25),"NW",
AND(A317&gt;=326.25,A317&lt;348.75),"NNW")</f>
        <v>W</v>
      </c>
      <c r="C317">
        <v>5.8</v>
      </c>
      <c r="D317" t="str" cm="1">
        <f t="array" ref="D317">_xlfn.IFS(
AND(C317&gt;=0,C317&lt;10),"1",
AND(C317&gt;=10,C317&lt;20),"2",
AND(C317&gt;=20,C317&lt;30),"3",
AND(C317&gt;=30,C317&lt;40),"4",
AND(C317&gt;=40,C317&lt;50),"5")</f>
        <v>1</v>
      </c>
    </row>
    <row r="318" spans="1:4" x14ac:dyDescent="0.45">
      <c r="A318">
        <v>58</v>
      </c>
      <c r="B318" t="str" cm="1">
        <f t="array" ref="B318">_xlfn.IFS(OR(A318&gt;=348.75,A318&lt;11.25),"N",
AND(A318&gt;=11.25,A318&lt;33.75),"NNO",
AND(A318&gt;=33.75,A318&lt;56.25),"NO",
AND(A318&gt;=56.25,A318&lt;78.75),"ONO",
AND(A318&gt;=78.75,A318&lt;101.25),"O",
AND(A318&gt;=101.25,A318&lt;123.75),"OSO",
AND(A318&gt;=123.75,A318&lt;146.25),"SO",
AND(A318&gt;=146.25,A318&lt;168.75),"SSO",
AND(A318&gt;=168.75,A318&lt;191.25),"S",
AND(A318&gt;=191.25,A318&lt;213.75),"SSW",
AND(A318&gt;=213.75,A318&lt;236.25),"SW",
AND(A318&gt;=236.25,A318&lt;258.75),"WSW",
AND(A318&gt;=258.75,A318&lt;281.25),"W",
AND(A318&gt;=281.25,A318&lt;303.75),"WNW",
AND(A318&gt;=303.75,A318&lt;326.25),"NW",
AND(A318&gt;=326.25,A318&lt;348.75),"NNW")</f>
        <v>ONO</v>
      </c>
      <c r="C318">
        <v>13</v>
      </c>
      <c r="D318" t="str" cm="1">
        <f t="array" ref="D318">_xlfn.IFS(
AND(C318&gt;=0,C318&lt;10),"1",
AND(C318&gt;=10,C318&lt;20),"2",
AND(C318&gt;=20,C318&lt;30),"3",
AND(C318&gt;=30,C318&lt;40),"4",
AND(C318&gt;=40,C318&lt;50),"5")</f>
        <v>2</v>
      </c>
    </row>
    <row r="319" spans="1:4" x14ac:dyDescent="0.45">
      <c r="A319">
        <v>57</v>
      </c>
      <c r="B319" t="str" cm="1">
        <f t="array" ref="B319">_xlfn.IFS(OR(A319&gt;=348.75,A319&lt;11.25),"N",
AND(A319&gt;=11.25,A319&lt;33.75),"NNO",
AND(A319&gt;=33.75,A319&lt;56.25),"NO",
AND(A319&gt;=56.25,A319&lt;78.75),"ONO",
AND(A319&gt;=78.75,A319&lt;101.25),"O",
AND(A319&gt;=101.25,A319&lt;123.75),"OSO",
AND(A319&gt;=123.75,A319&lt;146.25),"SO",
AND(A319&gt;=146.25,A319&lt;168.75),"SSO",
AND(A319&gt;=168.75,A319&lt;191.25),"S",
AND(A319&gt;=191.25,A319&lt;213.75),"SSW",
AND(A319&gt;=213.75,A319&lt;236.25),"SW",
AND(A319&gt;=236.25,A319&lt;258.75),"WSW",
AND(A319&gt;=258.75,A319&lt;281.25),"W",
AND(A319&gt;=281.25,A319&lt;303.75),"WNW",
AND(A319&gt;=303.75,A319&lt;326.25),"NW",
AND(A319&gt;=326.25,A319&lt;348.75),"NNW")</f>
        <v>ONO</v>
      </c>
      <c r="C319">
        <v>10.4</v>
      </c>
      <c r="D319" t="str" cm="1">
        <f t="array" ref="D319">_xlfn.IFS(
AND(C319&gt;=0,C319&lt;10),"1",
AND(C319&gt;=10,C319&lt;20),"2",
AND(C319&gt;=20,C319&lt;30),"3",
AND(C319&gt;=30,C319&lt;40),"4",
AND(C319&gt;=40,C319&lt;50),"5")</f>
        <v>2</v>
      </c>
    </row>
    <row r="320" spans="1:4" x14ac:dyDescent="0.45">
      <c r="A320">
        <v>246</v>
      </c>
      <c r="B320" t="str" cm="1">
        <f t="array" ref="B320">_xlfn.IFS(OR(A320&gt;=348.75,A320&lt;11.25),"N",
AND(A320&gt;=11.25,A320&lt;33.75),"NNO",
AND(A320&gt;=33.75,A320&lt;56.25),"NO",
AND(A320&gt;=56.25,A320&lt;78.75),"ONO",
AND(A320&gt;=78.75,A320&lt;101.25),"O",
AND(A320&gt;=101.25,A320&lt;123.75),"OSO",
AND(A320&gt;=123.75,A320&lt;146.25),"SO",
AND(A320&gt;=146.25,A320&lt;168.75),"SSO",
AND(A320&gt;=168.75,A320&lt;191.25),"S",
AND(A320&gt;=191.25,A320&lt;213.75),"SSW",
AND(A320&gt;=213.75,A320&lt;236.25),"SW",
AND(A320&gt;=236.25,A320&lt;258.75),"WSW",
AND(A320&gt;=258.75,A320&lt;281.25),"W",
AND(A320&gt;=281.25,A320&lt;303.75),"WNW",
AND(A320&gt;=303.75,A320&lt;326.25),"NW",
AND(A320&gt;=326.25,A320&lt;348.75),"NNW")</f>
        <v>WSW</v>
      </c>
      <c r="C320">
        <v>6.1</v>
      </c>
      <c r="D320" t="str" cm="1">
        <f t="array" ref="D320">_xlfn.IFS(
AND(C320&gt;=0,C320&lt;10),"1",
AND(C320&gt;=10,C320&lt;20),"2",
AND(C320&gt;=20,C320&lt;30),"3",
AND(C320&gt;=30,C320&lt;40),"4",
AND(C320&gt;=40,C320&lt;50),"5")</f>
        <v>1</v>
      </c>
    </row>
    <row r="321" spans="1:4" x14ac:dyDescent="0.45">
      <c r="A321">
        <v>71</v>
      </c>
      <c r="B321" t="str" cm="1">
        <f t="array" ref="B321">_xlfn.IFS(OR(A321&gt;=348.75,A321&lt;11.25),"N",
AND(A321&gt;=11.25,A321&lt;33.75),"NNO",
AND(A321&gt;=33.75,A321&lt;56.25),"NO",
AND(A321&gt;=56.25,A321&lt;78.75),"ONO",
AND(A321&gt;=78.75,A321&lt;101.25),"O",
AND(A321&gt;=101.25,A321&lt;123.75),"OSO",
AND(A321&gt;=123.75,A321&lt;146.25),"SO",
AND(A321&gt;=146.25,A321&lt;168.75),"SSO",
AND(A321&gt;=168.75,A321&lt;191.25),"S",
AND(A321&gt;=191.25,A321&lt;213.75),"SSW",
AND(A321&gt;=213.75,A321&lt;236.25),"SW",
AND(A321&gt;=236.25,A321&lt;258.75),"WSW",
AND(A321&gt;=258.75,A321&lt;281.25),"W",
AND(A321&gt;=281.25,A321&lt;303.75),"WNW",
AND(A321&gt;=303.75,A321&lt;326.25),"NW",
AND(A321&gt;=326.25,A321&lt;348.75),"NNW")</f>
        <v>ONO</v>
      </c>
      <c r="C321">
        <v>5</v>
      </c>
      <c r="D321" t="str" cm="1">
        <f t="array" ref="D321">_xlfn.IFS(
AND(C321&gt;=0,C321&lt;10),"1",
AND(C321&gt;=10,C321&lt;20),"2",
AND(C321&gt;=20,C321&lt;30),"3",
AND(C321&gt;=30,C321&lt;40),"4",
AND(C321&gt;=40,C321&lt;50),"5")</f>
        <v>1</v>
      </c>
    </row>
    <row r="322" spans="1:4" x14ac:dyDescent="0.45">
      <c r="A322">
        <v>246</v>
      </c>
      <c r="B322" t="str" cm="1">
        <f t="array" ref="B322">_xlfn.IFS(OR(A322&gt;=348.75,A322&lt;11.25),"N",
AND(A322&gt;=11.25,A322&lt;33.75),"NNO",
AND(A322&gt;=33.75,A322&lt;56.25),"NO",
AND(A322&gt;=56.25,A322&lt;78.75),"ONO",
AND(A322&gt;=78.75,A322&lt;101.25),"O",
AND(A322&gt;=101.25,A322&lt;123.75),"OSO",
AND(A322&gt;=123.75,A322&lt;146.25),"SO",
AND(A322&gt;=146.25,A322&lt;168.75),"SSO",
AND(A322&gt;=168.75,A322&lt;191.25),"S",
AND(A322&gt;=191.25,A322&lt;213.75),"SSW",
AND(A322&gt;=213.75,A322&lt;236.25),"SW",
AND(A322&gt;=236.25,A322&lt;258.75),"WSW",
AND(A322&gt;=258.75,A322&lt;281.25),"W",
AND(A322&gt;=281.25,A322&lt;303.75),"WNW",
AND(A322&gt;=303.75,A322&lt;326.25),"NW",
AND(A322&gt;=326.25,A322&lt;348.75),"NNW")</f>
        <v>WSW</v>
      </c>
      <c r="C322">
        <v>8.3000000000000007</v>
      </c>
      <c r="D322" t="str" cm="1">
        <f t="array" ref="D322">_xlfn.IFS(
AND(C322&gt;=0,C322&lt;10),"1",
AND(C322&gt;=10,C322&lt;20),"2",
AND(C322&gt;=20,C322&lt;30),"3",
AND(C322&gt;=30,C322&lt;40),"4",
AND(C322&gt;=40,C322&lt;50),"5")</f>
        <v>1</v>
      </c>
    </row>
    <row r="323" spans="1:4" x14ac:dyDescent="0.45">
      <c r="A323">
        <v>243</v>
      </c>
      <c r="B323" t="str" cm="1">
        <f t="array" ref="B323">_xlfn.IFS(OR(A323&gt;=348.75,A323&lt;11.25),"N",
AND(A323&gt;=11.25,A323&lt;33.75),"NNO",
AND(A323&gt;=33.75,A323&lt;56.25),"NO",
AND(A323&gt;=56.25,A323&lt;78.75),"ONO",
AND(A323&gt;=78.75,A323&lt;101.25),"O",
AND(A323&gt;=101.25,A323&lt;123.75),"OSO",
AND(A323&gt;=123.75,A323&lt;146.25),"SO",
AND(A323&gt;=146.25,A323&lt;168.75),"SSO",
AND(A323&gt;=168.75,A323&lt;191.25),"S",
AND(A323&gt;=191.25,A323&lt;213.75),"SSW",
AND(A323&gt;=213.75,A323&lt;236.25),"SW",
AND(A323&gt;=236.25,A323&lt;258.75),"WSW",
AND(A323&gt;=258.75,A323&lt;281.25),"W",
AND(A323&gt;=281.25,A323&lt;303.75),"WNW",
AND(A323&gt;=303.75,A323&lt;326.25),"NW",
AND(A323&gt;=326.25,A323&lt;348.75),"NNW")</f>
        <v>WSW</v>
      </c>
      <c r="C323">
        <v>17.600000000000001</v>
      </c>
      <c r="D323" t="str" cm="1">
        <f t="array" ref="D323">_xlfn.IFS(
AND(C323&gt;=0,C323&lt;10),"1",
AND(C323&gt;=10,C323&lt;20),"2",
AND(C323&gt;=20,C323&lt;30),"3",
AND(C323&gt;=30,C323&lt;40),"4",
AND(C323&gt;=40,C323&lt;50),"5")</f>
        <v>2</v>
      </c>
    </row>
    <row r="324" spans="1:4" x14ac:dyDescent="0.45">
      <c r="A324">
        <v>245</v>
      </c>
      <c r="B324" t="str" cm="1">
        <f t="array" ref="B324">_xlfn.IFS(OR(A324&gt;=348.75,A324&lt;11.25),"N",
AND(A324&gt;=11.25,A324&lt;33.75),"NNO",
AND(A324&gt;=33.75,A324&lt;56.25),"NO",
AND(A324&gt;=56.25,A324&lt;78.75),"ONO",
AND(A324&gt;=78.75,A324&lt;101.25),"O",
AND(A324&gt;=101.25,A324&lt;123.75),"OSO",
AND(A324&gt;=123.75,A324&lt;146.25),"SO",
AND(A324&gt;=146.25,A324&lt;168.75),"SSO",
AND(A324&gt;=168.75,A324&lt;191.25),"S",
AND(A324&gt;=191.25,A324&lt;213.75),"SSW",
AND(A324&gt;=213.75,A324&lt;236.25),"SW",
AND(A324&gt;=236.25,A324&lt;258.75),"WSW",
AND(A324&gt;=258.75,A324&lt;281.25),"W",
AND(A324&gt;=281.25,A324&lt;303.75),"WNW",
AND(A324&gt;=303.75,A324&lt;326.25),"NW",
AND(A324&gt;=326.25,A324&lt;348.75),"NNW")</f>
        <v>WSW</v>
      </c>
      <c r="C324">
        <v>23</v>
      </c>
      <c r="D324" t="str" cm="1">
        <f t="array" ref="D324">_xlfn.IFS(
AND(C324&gt;=0,C324&lt;10),"1",
AND(C324&gt;=10,C324&lt;20),"2",
AND(C324&gt;=20,C324&lt;30),"3",
AND(C324&gt;=30,C324&lt;40),"4",
AND(C324&gt;=40,C324&lt;50),"5")</f>
        <v>3</v>
      </c>
    </row>
    <row r="325" spans="1:4" x14ac:dyDescent="0.45">
      <c r="A325">
        <v>238</v>
      </c>
      <c r="B325" t="str" cm="1">
        <f t="array" ref="B325">_xlfn.IFS(OR(A325&gt;=348.75,A325&lt;11.25),"N",
AND(A325&gt;=11.25,A325&lt;33.75),"NNO",
AND(A325&gt;=33.75,A325&lt;56.25),"NO",
AND(A325&gt;=56.25,A325&lt;78.75),"ONO",
AND(A325&gt;=78.75,A325&lt;101.25),"O",
AND(A325&gt;=101.25,A325&lt;123.75),"OSO",
AND(A325&gt;=123.75,A325&lt;146.25),"SO",
AND(A325&gt;=146.25,A325&lt;168.75),"SSO",
AND(A325&gt;=168.75,A325&lt;191.25),"S",
AND(A325&gt;=191.25,A325&lt;213.75),"SSW",
AND(A325&gt;=213.75,A325&lt;236.25),"SW",
AND(A325&gt;=236.25,A325&lt;258.75),"WSW",
AND(A325&gt;=258.75,A325&lt;281.25),"W",
AND(A325&gt;=281.25,A325&lt;303.75),"WNW",
AND(A325&gt;=303.75,A325&lt;326.25),"NW",
AND(A325&gt;=326.25,A325&lt;348.75),"NNW")</f>
        <v>WSW</v>
      </c>
      <c r="C325">
        <v>29.9</v>
      </c>
      <c r="D325" t="str" cm="1">
        <f t="array" ref="D325">_xlfn.IFS(
AND(C325&gt;=0,C325&lt;10),"1",
AND(C325&gt;=10,C325&lt;20),"2",
AND(C325&gt;=20,C325&lt;30),"3",
AND(C325&gt;=30,C325&lt;40),"4",
AND(C325&gt;=40,C325&lt;50),"5")</f>
        <v>3</v>
      </c>
    </row>
    <row r="326" spans="1:4" x14ac:dyDescent="0.45">
      <c r="A326">
        <v>273</v>
      </c>
      <c r="B326" t="str" cm="1">
        <f t="array" ref="B326">_xlfn.IFS(OR(A326&gt;=348.75,A326&lt;11.25),"N",
AND(A326&gt;=11.25,A326&lt;33.75),"NNO",
AND(A326&gt;=33.75,A326&lt;56.25),"NO",
AND(A326&gt;=56.25,A326&lt;78.75),"ONO",
AND(A326&gt;=78.75,A326&lt;101.25),"O",
AND(A326&gt;=101.25,A326&lt;123.75),"OSO",
AND(A326&gt;=123.75,A326&lt;146.25),"SO",
AND(A326&gt;=146.25,A326&lt;168.75),"SSO",
AND(A326&gt;=168.75,A326&lt;191.25),"S",
AND(A326&gt;=191.25,A326&lt;213.75),"SSW",
AND(A326&gt;=213.75,A326&lt;236.25),"SW",
AND(A326&gt;=236.25,A326&lt;258.75),"WSW",
AND(A326&gt;=258.75,A326&lt;281.25),"W",
AND(A326&gt;=281.25,A326&lt;303.75),"WNW",
AND(A326&gt;=303.75,A326&lt;326.25),"NW",
AND(A326&gt;=326.25,A326&lt;348.75),"NNW")</f>
        <v>W</v>
      </c>
      <c r="C326">
        <v>20.9</v>
      </c>
      <c r="D326" t="str" cm="1">
        <f t="array" ref="D326">_xlfn.IFS(
AND(C326&gt;=0,C326&lt;10),"1",
AND(C326&gt;=10,C326&lt;20),"2",
AND(C326&gt;=20,C326&lt;30),"3",
AND(C326&gt;=30,C326&lt;40),"4",
AND(C326&gt;=40,C326&lt;50),"5")</f>
        <v>3</v>
      </c>
    </row>
    <row r="327" spans="1:4" x14ac:dyDescent="0.45">
      <c r="A327">
        <v>263</v>
      </c>
      <c r="B327" t="str" cm="1">
        <f t="array" ref="B327">_xlfn.IFS(OR(A327&gt;=348.75,A327&lt;11.25),"N",
AND(A327&gt;=11.25,A327&lt;33.75),"NNO",
AND(A327&gt;=33.75,A327&lt;56.25),"NO",
AND(A327&gt;=56.25,A327&lt;78.75),"ONO",
AND(A327&gt;=78.75,A327&lt;101.25),"O",
AND(A327&gt;=101.25,A327&lt;123.75),"OSO",
AND(A327&gt;=123.75,A327&lt;146.25),"SO",
AND(A327&gt;=146.25,A327&lt;168.75),"SSO",
AND(A327&gt;=168.75,A327&lt;191.25),"S",
AND(A327&gt;=191.25,A327&lt;213.75),"SSW",
AND(A327&gt;=213.75,A327&lt;236.25),"SW",
AND(A327&gt;=236.25,A327&lt;258.75),"WSW",
AND(A327&gt;=258.75,A327&lt;281.25),"W",
AND(A327&gt;=281.25,A327&lt;303.75),"WNW",
AND(A327&gt;=303.75,A327&lt;326.25),"NW",
AND(A327&gt;=326.25,A327&lt;348.75),"NNW")</f>
        <v>W</v>
      </c>
      <c r="C327">
        <v>16.600000000000001</v>
      </c>
      <c r="D327" t="str" cm="1">
        <f t="array" ref="D327">_xlfn.IFS(
AND(C327&gt;=0,C327&lt;10),"1",
AND(C327&gt;=10,C327&lt;20),"2",
AND(C327&gt;=20,C327&lt;30),"3",
AND(C327&gt;=30,C327&lt;40),"4",
AND(C327&gt;=40,C327&lt;50),"5")</f>
        <v>2</v>
      </c>
    </row>
    <row r="328" spans="1:4" x14ac:dyDescent="0.45">
      <c r="A328">
        <v>254</v>
      </c>
      <c r="B328" t="str" cm="1">
        <f t="array" ref="B328">_xlfn.IFS(OR(A328&gt;=348.75,A328&lt;11.25),"N",
AND(A328&gt;=11.25,A328&lt;33.75),"NNO",
AND(A328&gt;=33.75,A328&lt;56.25),"NO",
AND(A328&gt;=56.25,A328&lt;78.75),"ONO",
AND(A328&gt;=78.75,A328&lt;101.25),"O",
AND(A328&gt;=101.25,A328&lt;123.75),"OSO",
AND(A328&gt;=123.75,A328&lt;146.25),"SO",
AND(A328&gt;=146.25,A328&lt;168.75),"SSO",
AND(A328&gt;=168.75,A328&lt;191.25),"S",
AND(A328&gt;=191.25,A328&lt;213.75),"SSW",
AND(A328&gt;=213.75,A328&lt;236.25),"SW",
AND(A328&gt;=236.25,A328&lt;258.75),"WSW",
AND(A328&gt;=258.75,A328&lt;281.25),"W",
AND(A328&gt;=281.25,A328&lt;303.75),"WNW",
AND(A328&gt;=303.75,A328&lt;326.25),"NW",
AND(A328&gt;=326.25,A328&lt;348.75),"NNW")</f>
        <v>WSW</v>
      </c>
      <c r="C328">
        <v>20.2</v>
      </c>
      <c r="D328" t="str" cm="1">
        <f t="array" ref="D328">_xlfn.IFS(
AND(C328&gt;=0,C328&lt;10),"1",
AND(C328&gt;=10,C328&lt;20),"2",
AND(C328&gt;=20,C328&lt;30),"3",
AND(C328&gt;=30,C328&lt;40),"4",
AND(C328&gt;=40,C328&lt;50),"5")</f>
        <v>3</v>
      </c>
    </row>
    <row r="329" spans="1:4" x14ac:dyDescent="0.45">
      <c r="A329">
        <v>216</v>
      </c>
      <c r="B329" t="str" cm="1">
        <f t="array" ref="B329">_xlfn.IFS(OR(A329&gt;=348.75,A329&lt;11.25),"N",
AND(A329&gt;=11.25,A329&lt;33.75),"NNO",
AND(A329&gt;=33.75,A329&lt;56.25),"NO",
AND(A329&gt;=56.25,A329&lt;78.75),"ONO",
AND(A329&gt;=78.75,A329&lt;101.25),"O",
AND(A329&gt;=101.25,A329&lt;123.75),"OSO",
AND(A329&gt;=123.75,A329&lt;146.25),"SO",
AND(A329&gt;=146.25,A329&lt;168.75),"SSO",
AND(A329&gt;=168.75,A329&lt;191.25),"S",
AND(A329&gt;=191.25,A329&lt;213.75),"SSW",
AND(A329&gt;=213.75,A329&lt;236.25),"SW",
AND(A329&gt;=236.25,A329&lt;258.75),"WSW",
AND(A329&gt;=258.75,A329&lt;281.25),"W",
AND(A329&gt;=281.25,A329&lt;303.75),"WNW",
AND(A329&gt;=303.75,A329&lt;326.25),"NW",
AND(A329&gt;=326.25,A329&lt;348.75),"NNW")</f>
        <v>SW</v>
      </c>
      <c r="C329">
        <v>17.3</v>
      </c>
      <c r="D329" t="str" cm="1">
        <f t="array" ref="D329">_xlfn.IFS(
AND(C329&gt;=0,C329&lt;10),"1",
AND(C329&gt;=10,C329&lt;20),"2",
AND(C329&gt;=20,C329&lt;30),"3",
AND(C329&gt;=30,C329&lt;40),"4",
AND(C329&gt;=40,C329&lt;50),"5")</f>
        <v>2</v>
      </c>
    </row>
    <row r="330" spans="1:4" x14ac:dyDescent="0.45">
      <c r="A330">
        <v>215</v>
      </c>
      <c r="B330" t="str" cm="1">
        <f t="array" ref="B330">_xlfn.IFS(OR(A330&gt;=348.75,A330&lt;11.25),"N",
AND(A330&gt;=11.25,A330&lt;33.75),"NNO",
AND(A330&gt;=33.75,A330&lt;56.25),"NO",
AND(A330&gt;=56.25,A330&lt;78.75),"ONO",
AND(A330&gt;=78.75,A330&lt;101.25),"O",
AND(A330&gt;=101.25,A330&lt;123.75),"OSO",
AND(A330&gt;=123.75,A330&lt;146.25),"SO",
AND(A330&gt;=146.25,A330&lt;168.75),"SSO",
AND(A330&gt;=168.75,A330&lt;191.25),"S",
AND(A330&gt;=191.25,A330&lt;213.75),"SSW",
AND(A330&gt;=213.75,A330&lt;236.25),"SW",
AND(A330&gt;=236.25,A330&lt;258.75),"WSW",
AND(A330&gt;=258.75,A330&lt;281.25),"W",
AND(A330&gt;=281.25,A330&lt;303.75),"WNW",
AND(A330&gt;=303.75,A330&lt;326.25),"NW",
AND(A330&gt;=326.25,A330&lt;348.75),"NNW")</f>
        <v>SW</v>
      </c>
      <c r="C330">
        <v>26.6</v>
      </c>
      <c r="D330" t="str" cm="1">
        <f t="array" ref="D330">_xlfn.IFS(
AND(C330&gt;=0,C330&lt;10),"1",
AND(C330&gt;=10,C330&lt;20),"2",
AND(C330&gt;=20,C330&lt;30),"3",
AND(C330&gt;=30,C330&lt;40),"4",
AND(C330&gt;=40,C330&lt;50),"5")</f>
        <v>3</v>
      </c>
    </row>
    <row r="331" spans="1:4" x14ac:dyDescent="0.45">
      <c r="A331">
        <v>223</v>
      </c>
      <c r="B331" t="str" cm="1">
        <f t="array" ref="B331">_xlfn.IFS(OR(A331&gt;=348.75,A331&lt;11.25),"N",
AND(A331&gt;=11.25,A331&lt;33.75),"NNO",
AND(A331&gt;=33.75,A331&lt;56.25),"NO",
AND(A331&gt;=56.25,A331&lt;78.75),"ONO",
AND(A331&gt;=78.75,A331&lt;101.25),"O",
AND(A331&gt;=101.25,A331&lt;123.75),"OSO",
AND(A331&gt;=123.75,A331&lt;146.25),"SO",
AND(A331&gt;=146.25,A331&lt;168.75),"SSO",
AND(A331&gt;=168.75,A331&lt;191.25),"S",
AND(A331&gt;=191.25,A331&lt;213.75),"SSW",
AND(A331&gt;=213.75,A331&lt;236.25),"SW",
AND(A331&gt;=236.25,A331&lt;258.75),"WSW",
AND(A331&gt;=258.75,A331&lt;281.25),"W",
AND(A331&gt;=281.25,A331&lt;303.75),"WNW",
AND(A331&gt;=303.75,A331&lt;326.25),"NW",
AND(A331&gt;=326.25,A331&lt;348.75),"NNW")</f>
        <v>SW</v>
      </c>
      <c r="C331">
        <v>27</v>
      </c>
      <c r="D331" t="str" cm="1">
        <f t="array" ref="D331">_xlfn.IFS(
AND(C331&gt;=0,C331&lt;10),"1",
AND(C331&gt;=10,C331&lt;20),"2",
AND(C331&gt;=20,C331&lt;30),"3",
AND(C331&gt;=30,C331&lt;40),"4",
AND(C331&gt;=40,C331&lt;50),"5")</f>
        <v>3</v>
      </c>
    </row>
    <row r="332" spans="1:4" x14ac:dyDescent="0.45">
      <c r="A332">
        <v>234</v>
      </c>
      <c r="B332" t="str" cm="1">
        <f t="array" ref="B332">_xlfn.IFS(OR(A332&gt;=348.75,A332&lt;11.25),"N",
AND(A332&gt;=11.25,A332&lt;33.75),"NNO",
AND(A332&gt;=33.75,A332&lt;56.25),"NO",
AND(A332&gt;=56.25,A332&lt;78.75),"ONO",
AND(A332&gt;=78.75,A332&lt;101.25),"O",
AND(A332&gt;=101.25,A332&lt;123.75),"OSO",
AND(A332&gt;=123.75,A332&lt;146.25),"SO",
AND(A332&gt;=146.25,A332&lt;168.75),"SSO",
AND(A332&gt;=168.75,A332&lt;191.25),"S",
AND(A332&gt;=191.25,A332&lt;213.75),"SSW",
AND(A332&gt;=213.75,A332&lt;236.25),"SW",
AND(A332&gt;=236.25,A332&lt;258.75),"WSW",
AND(A332&gt;=258.75,A332&lt;281.25),"W",
AND(A332&gt;=281.25,A332&lt;303.75),"WNW",
AND(A332&gt;=303.75,A332&lt;326.25),"NW",
AND(A332&gt;=326.25,A332&lt;348.75),"NNW")</f>
        <v>SW</v>
      </c>
      <c r="C332">
        <v>14.4</v>
      </c>
      <c r="D332" t="str" cm="1">
        <f t="array" ref="D332">_xlfn.IFS(
AND(C332&gt;=0,C332&lt;10),"1",
AND(C332&gt;=10,C332&lt;20),"2",
AND(C332&gt;=20,C332&lt;30),"3",
AND(C332&gt;=30,C332&lt;40),"4",
AND(C332&gt;=40,C332&lt;50),"5")</f>
        <v>2</v>
      </c>
    </row>
    <row r="333" spans="1:4" x14ac:dyDescent="0.45">
      <c r="A333">
        <v>217</v>
      </c>
      <c r="B333" t="str" cm="1">
        <f t="array" ref="B333">_xlfn.IFS(OR(A333&gt;=348.75,A333&lt;11.25),"N",
AND(A333&gt;=11.25,A333&lt;33.75),"NNO",
AND(A333&gt;=33.75,A333&lt;56.25),"NO",
AND(A333&gt;=56.25,A333&lt;78.75),"ONO",
AND(A333&gt;=78.75,A333&lt;101.25),"O",
AND(A333&gt;=101.25,A333&lt;123.75),"OSO",
AND(A333&gt;=123.75,A333&lt;146.25),"SO",
AND(A333&gt;=146.25,A333&lt;168.75),"SSO",
AND(A333&gt;=168.75,A333&lt;191.25),"S",
AND(A333&gt;=191.25,A333&lt;213.75),"SSW",
AND(A333&gt;=213.75,A333&lt;236.25),"SW",
AND(A333&gt;=236.25,A333&lt;258.75),"WSW",
AND(A333&gt;=258.75,A333&lt;281.25),"W",
AND(A333&gt;=281.25,A333&lt;303.75),"WNW",
AND(A333&gt;=303.75,A333&lt;326.25),"NW",
AND(A333&gt;=326.25,A333&lt;348.75),"NNW")</f>
        <v>SW</v>
      </c>
      <c r="C333">
        <v>19.399999999999999</v>
      </c>
      <c r="D333" t="str" cm="1">
        <f t="array" ref="D333">_xlfn.IFS(
AND(C333&gt;=0,C333&lt;10),"1",
AND(C333&gt;=10,C333&lt;20),"2",
AND(C333&gt;=20,C333&lt;30),"3",
AND(C333&gt;=30,C333&lt;40),"4",
AND(C333&gt;=40,C333&lt;50),"5")</f>
        <v>2</v>
      </c>
    </row>
    <row r="334" spans="1:4" x14ac:dyDescent="0.45">
      <c r="A334">
        <v>289</v>
      </c>
      <c r="B334" t="str" cm="1">
        <f t="array" ref="B334">_xlfn.IFS(OR(A334&gt;=348.75,A334&lt;11.25),"N",
AND(A334&gt;=11.25,A334&lt;33.75),"NNO",
AND(A334&gt;=33.75,A334&lt;56.25),"NO",
AND(A334&gt;=56.25,A334&lt;78.75),"ONO",
AND(A334&gt;=78.75,A334&lt;101.25),"O",
AND(A334&gt;=101.25,A334&lt;123.75),"OSO",
AND(A334&gt;=123.75,A334&lt;146.25),"SO",
AND(A334&gt;=146.25,A334&lt;168.75),"SSO",
AND(A334&gt;=168.75,A334&lt;191.25),"S",
AND(A334&gt;=191.25,A334&lt;213.75),"SSW",
AND(A334&gt;=213.75,A334&lt;236.25),"SW",
AND(A334&gt;=236.25,A334&lt;258.75),"WSW",
AND(A334&gt;=258.75,A334&lt;281.25),"W",
AND(A334&gt;=281.25,A334&lt;303.75),"WNW",
AND(A334&gt;=303.75,A334&lt;326.25),"NW",
AND(A334&gt;=326.25,A334&lt;348.75),"NNW")</f>
        <v>WNW</v>
      </c>
      <c r="C334">
        <v>10.4</v>
      </c>
      <c r="D334" t="str" cm="1">
        <f t="array" ref="D334">_xlfn.IFS(
AND(C334&gt;=0,C334&lt;10),"1",
AND(C334&gt;=10,C334&lt;20),"2",
AND(C334&gt;=20,C334&lt;30),"3",
AND(C334&gt;=30,C334&lt;40),"4",
AND(C334&gt;=40,C334&lt;50),"5")</f>
        <v>2</v>
      </c>
    </row>
    <row r="335" spans="1:4" x14ac:dyDescent="0.45">
      <c r="A335">
        <v>71</v>
      </c>
      <c r="B335" t="str" cm="1">
        <f t="array" ref="B335">_xlfn.IFS(OR(A335&gt;=348.75,A335&lt;11.25),"N",
AND(A335&gt;=11.25,A335&lt;33.75),"NNO",
AND(A335&gt;=33.75,A335&lt;56.25),"NO",
AND(A335&gt;=56.25,A335&lt;78.75),"ONO",
AND(A335&gt;=78.75,A335&lt;101.25),"O",
AND(A335&gt;=101.25,A335&lt;123.75),"OSO",
AND(A335&gt;=123.75,A335&lt;146.25),"SO",
AND(A335&gt;=146.25,A335&lt;168.75),"SSO",
AND(A335&gt;=168.75,A335&lt;191.25),"S",
AND(A335&gt;=191.25,A335&lt;213.75),"SSW",
AND(A335&gt;=213.75,A335&lt;236.25),"SW",
AND(A335&gt;=236.25,A335&lt;258.75),"WSW",
AND(A335&gt;=258.75,A335&lt;281.25),"W",
AND(A335&gt;=281.25,A335&lt;303.75),"WNW",
AND(A335&gt;=303.75,A335&lt;326.25),"NW",
AND(A335&gt;=326.25,A335&lt;348.75),"NNW")</f>
        <v>ONO</v>
      </c>
      <c r="C335">
        <v>11.9</v>
      </c>
      <c r="D335" t="str" cm="1">
        <f t="array" ref="D335">_xlfn.IFS(
AND(C335&gt;=0,C335&lt;10),"1",
AND(C335&gt;=10,C335&lt;20),"2",
AND(C335&gt;=20,C335&lt;30),"3",
AND(C335&gt;=30,C335&lt;40),"4",
AND(C335&gt;=40,C335&lt;50),"5")</f>
        <v>2</v>
      </c>
    </row>
    <row r="336" spans="1:4" x14ac:dyDescent="0.45">
      <c r="A336">
        <v>94</v>
      </c>
      <c r="B336" t="str" cm="1">
        <f t="array" ref="B336">_xlfn.IFS(OR(A336&gt;=348.75,A336&lt;11.25),"N",
AND(A336&gt;=11.25,A336&lt;33.75),"NNO",
AND(A336&gt;=33.75,A336&lt;56.25),"NO",
AND(A336&gt;=56.25,A336&lt;78.75),"ONO",
AND(A336&gt;=78.75,A336&lt;101.25),"O",
AND(A336&gt;=101.25,A336&lt;123.75),"OSO",
AND(A336&gt;=123.75,A336&lt;146.25),"SO",
AND(A336&gt;=146.25,A336&lt;168.75),"SSO",
AND(A336&gt;=168.75,A336&lt;191.25),"S",
AND(A336&gt;=191.25,A336&lt;213.75),"SSW",
AND(A336&gt;=213.75,A336&lt;236.25),"SW",
AND(A336&gt;=236.25,A336&lt;258.75),"WSW",
AND(A336&gt;=258.75,A336&lt;281.25),"W",
AND(A336&gt;=281.25,A336&lt;303.75),"WNW",
AND(A336&gt;=303.75,A336&lt;326.25),"NW",
AND(A336&gt;=326.25,A336&lt;348.75),"NNW")</f>
        <v>O</v>
      </c>
      <c r="C336">
        <v>8.6</v>
      </c>
      <c r="D336" t="str" cm="1">
        <f t="array" ref="D336">_xlfn.IFS(
AND(C336&gt;=0,C336&lt;10),"1",
AND(C336&gt;=10,C336&lt;20),"2",
AND(C336&gt;=20,C336&lt;30),"3",
AND(C336&gt;=30,C336&lt;40),"4",
AND(C336&gt;=40,C336&lt;50),"5")</f>
        <v>1</v>
      </c>
    </row>
    <row r="337" spans="1:4" x14ac:dyDescent="0.45">
      <c r="A337">
        <v>107</v>
      </c>
      <c r="B337" t="str" cm="1">
        <f t="array" ref="B337">_xlfn.IFS(OR(A337&gt;=348.75,A337&lt;11.25),"N",
AND(A337&gt;=11.25,A337&lt;33.75),"NNO",
AND(A337&gt;=33.75,A337&lt;56.25),"NO",
AND(A337&gt;=56.25,A337&lt;78.75),"ONO",
AND(A337&gt;=78.75,A337&lt;101.25),"O",
AND(A337&gt;=101.25,A337&lt;123.75),"OSO",
AND(A337&gt;=123.75,A337&lt;146.25),"SO",
AND(A337&gt;=146.25,A337&lt;168.75),"SSO",
AND(A337&gt;=168.75,A337&lt;191.25),"S",
AND(A337&gt;=191.25,A337&lt;213.75),"SSW",
AND(A337&gt;=213.75,A337&lt;236.25),"SW",
AND(A337&gt;=236.25,A337&lt;258.75),"WSW",
AND(A337&gt;=258.75,A337&lt;281.25),"W",
AND(A337&gt;=281.25,A337&lt;303.75),"WNW",
AND(A337&gt;=303.75,A337&lt;326.25),"NW",
AND(A337&gt;=326.25,A337&lt;348.75),"NNW")</f>
        <v>OSO</v>
      </c>
      <c r="C337">
        <v>7.2</v>
      </c>
      <c r="D337" t="str" cm="1">
        <f t="array" ref="D337">_xlfn.IFS(
AND(C337&gt;=0,C337&lt;10),"1",
AND(C337&gt;=10,C337&lt;20),"2",
AND(C337&gt;=20,C337&lt;30),"3",
AND(C337&gt;=30,C337&lt;40),"4",
AND(C337&gt;=40,C337&lt;50),"5")</f>
        <v>1</v>
      </c>
    </row>
    <row r="338" spans="1:4" x14ac:dyDescent="0.45">
      <c r="A338">
        <v>222</v>
      </c>
      <c r="B338" t="str" cm="1">
        <f t="array" ref="B338">_xlfn.IFS(OR(A338&gt;=348.75,A338&lt;11.25),"N",
AND(A338&gt;=11.25,A338&lt;33.75),"NNO",
AND(A338&gt;=33.75,A338&lt;56.25),"NO",
AND(A338&gt;=56.25,A338&lt;78.75),"ONO",
AND(A338&gt;=78.75,A338&lt;101.25),"O",
AND(A338&gt;=101.25,A338&lt;123.75),"OSO",
AND(A338&gt;=123.75,A338&lt;146.25),"SO",
AND(A338&gt;=146.25,A338&lt;168.75),"SSO",
AND(A338&gt;=168.75,A338&lt;191.25),"S",
AND(A338&gt;=191.25,A338&lt;213.75),"SSW",
AND(A338&gt;=213.75,A338&lt;236.25),"SW",
AND(A338&gt;=236.25,A338&lt;258.75),"WSW",
AND(A338&gt;=258.75,A338&lt;281.25),"W",
AND(A338&gt;=281.25,A338&lt;303.75),"WNW",
AND(A338&gt;=303.75,A338&lt;326.25),"NW",
AND(A338&gt;=326.25,A338&lt;348.75),"NNW")</f>
        <v>SW</v>
      </c>
      <c r="C338">
        <v>12.6</v>
      </c>
      <c r="D338" t="str" cm="1">
        <f t="array" ref="D338">_xlfn.IFS(
AND(C338&gt;=0,C338&lt;10),"1",
AND(C338&gt;=10,C338&lt;20),"2",
AND(C338&gt;=20,C338&lt;30),"3",
AND(C338&gt;=30,C338&lt;40),"4",
AND(C338&gt;=40,C338&lt;50),"5")</f>
        <v>2</v>
      </c>
    </row>
    <row r="339" spans="1:4" x14ac:dyDescent="0.45">
      <c r="A339">
        <v>263</v>
      </c>
      <c r="B339" t="str" cm="1">
        <f t="array" ref="B339">_xlfn.IFS(OR(A339&gt;=348.75,A339&lt;11.25),"N",
AND(A339&gt;=11.25,A339&lt;33.75),"NNO",
AND(A339&gt;=33.75,A339&lt;56.25),"NO",
AND(A339&gt;=56.25,A339&lt;78.75),"ONO",
AND(A339&gt;=78.75,A339&lt;101.25),"O",
AND(A339&gt;=101.25,A339&lt;123.75),"OSO",
AND(A339&gt;=123.75,A339&lt;146.25),"SO",
AND(A339&gt;=146.25,A339&lt;168.75),"SSO",
AND(A339&gt;=168.75,A339&lt;191.25),"S",
AND(A339&gt;=191.25,A339&lt;213.75),"SSW",
AND(A339&gt;=213.75,A339&lt;236.25),"SW",
AND(A339&gt;=236.25,A339&lt;258.75),"WSW",
AND(A339&gt;=258.75,A339&lt;281.25),"W",
AND(A339&gt;=281.25,A339&lt;303.75),"WNW",
AND(A339&gt;=303.75,A339&lt;326.25),"NW",
AND(A339&gt;=326.25,A339&lt;348.75),"NNW")</f>
        <v>W</v>
      </c>
      <c r="C339">
        <v>12.2</v>
      </c>
      <c r="D339" t="str" cm="1">
        <f t="array" ref="D339">_xlfn.IFS(
AND(C339&gt;=0,C339&lt;10),"1",
AND(C339&gt;=10,C339&lt;20),"2",
AND(C339&gt;=20,C339&lt;30),"3",
AND(C339&gt;=30,C339&lt;40),"4",
AND(C339&gt;=40,C339&lt;50),"5")</f>
        <v>2</v>
      </c>
    </row>
    <row r="340" spans="1:4" x14ac:dyDescent="0.45">
      <c r="A340">
        <v>256</v>
      </c>
      <c r="B340" t="str" cm="1">
        <f t="array" ref="B340">_xlfn.IFS(OR(A340&gt;=348.75,A340&lt;11.25),"N",
AND(A340&gt;=11.25,A340&lt;33.75),"NNO",
AND(A340&gt;=33.75,A340&lt;56.25),"NO",
AND(A340&gt;=56.25,A340&lt;78.75),"ONO",
AND(A340&gt;=78.75,A340&lt;101.25),"O",
AND(A340&gt;=101.25,A340&lt;123.75),"OSO",
AND(A340&gt;=123.75,A340&lt;146.25),"SO",
AND(A340&gt;=146.25,A340&lt;168.75),"SSO",
AND(A340&gt;=168.75,A340&lt;191.25),"S",
AND(A340&gt;=191.25,A340&lt;213.75),"SSW",
AND(A340&gt;=213.75,A340&lt;236.25),"SW",
AND(A340&gt;=236.25,A340&lt;258.75),"WSW",
AND(A340&gt;=258.75,A340&lt;281.25),"W",
AND(A340&gt;=281.25,A340&lt;303.75),"WNW",
AND(A340&gt;=303.75,A340&lt;326.25),"NW",
AND(A340&gt;=326.25,A340&lt;348.75),"NNW")</f>
        <v>WSW</v>
      </c>
      <c r="C340">
        <v>5.4</v>
      </c>
      <c r="D340" t="str" cm="1">
        <f t="array" ref="D340">_xlfn.IFS(
AND(C340&gt;=0,C340&lt;10),"1",
AND(C340&gt;=10,C340&lt;20),"2",
AND(C340&gt;=20,C340&lt;30),"3",
AND(C340&gt;=30,C340&lt;40),"4",
AND(C340&gt;=40,C340&lt;50),"5")</f>
        <v>1</v>
      </c>
    </row>
    <row r="341" spans="1:4" x14ac:dyDescent="0.45">
      <c r="A341">
        <v>202</v>
      </c>
      <c r="B341" t="str" cm="1">
        <f t="array" ref="B341">_xlfn.IFS(OR(A341&gt;=348.75,A341&lt;11.25),"N",
AND(A341&gt;=11.25,A341&lt;33.75),"NNO",
AND(A341&gt;=33.75,A341&lt;56.25),"NO",
AND(A341&gt;=56.25,A341&lt;78.75),"ONO",
AND(A341&gt;=78.75,A341&lt;101.25),"O",
AND(A341&gt;=101.25,A341&lt;123.75),"OSO",
AND(A341&gt;=123.75,A341&lt;146.25),"SO",
AND(A341&gt;=146.25,A341&lt;168.75),"SSO",
AND(A341&gt;=168.75,A341&lt;191.25),"S",
AND(A341&gt;=191.25,A341&lt;213.75),"SSW",
AND(A341&gt;=213.75,A341&lt;236.25),"SW",
AND(A341&gt;=236.25,A341&lt;258.75),"WSW",
AND(A341&gt;=258.75,A341&lt;281.25),"W",
AND(A341&gt;=281.25,A341&lt;303.75),"WNW",
AND(A341&gt;=303.75,A341&lt;326.25),"NW",
AND(A341&gt;=326.25,A341&lt;348.75),"NNW")</f>
        <v>SSW</v>
      </c>
      <c r="C341">
        <v>15.8</v>
      </c>
      <c r="D341" t="str" cm="1">
        <f t="array" ref="D341">_xlfn.IFS(
AND(C341&gt;=0,C341&lt;10),"1",
AND(C341&gt;=10,C341&lt;20),"2",
AND(C341&gt;=20,C341&lt;30),"3",
AND(C341&gt;=30,C341&lt;40),"4",
AND(C341&gt;=40,C341&lt;50),"5")</f>
        <v>2</v>
      </c>
    </row>
    <row r="342" spans="1:4" x14ac:dyDescent="0.45">
      <c r="A342">
        <v>258</v>
      </c>
      <c r="B342" t="str" cm="1">
        <f t="array" ref="B342">_xlfn.IFS(OR(A342&gt;=348.75,A342&lt;11.25),"N",
AND(A342&gt;=11.25,A342&lt;33.75),"NNO",
AND(A342&gt;=33.75,A342&lt;56.25),"NO",
AND(A342&gt;=56.25,A342&lt;78.75),"ONO",
AND(A342&gt;=78.75,A342&lt;101.25),"O",
AND(A342&gt;=101.25,A342&lt;123.75),"OSO",
AND(A342&gt;=123.75,A342&lt;146.25),"SO",
AND(A342&gt;=146.25,A342&lt;168.75),"SSO",
AND(A342&gt;=168.75,A342&lt;191.25),"S",
AND(A342&gt;=191.25,A342&lt;213.75),"SSW",
AND(A342&gt;=213.75,A342&lt;236.25),"SW",
AND(A342&gt;=236.25,A342&lt;258.75),"WSW",
AND(A342&gt;=258.75,A342&lt;281.25),"W",
AND(A342&gt;=281.25,A342&lt;303.75),"WNW",
AND(A342&gt;=303.75,A342&lt;326.25),"NW",
AND(A342&gt;=326.25,A342&lt;348.75),"NNW")</f>
        <v>WSW</v>
      </c>
      <c r="C342">
        <v>27.4</v>
      </c>
      <c r="D342" t="str" cm="1">
        <f t="array" ref="D342">_xlfn.IFS(
AND(C342&gt;=0,C342&lt;10),"1",
AND(C342&gt;=10,C342&lt;20),"2",
AND(C342&gt;=20,C342&lt;30),"3",
AND(C342&gt;=30,C342&lt;40),"4",
AND(C342&gt;=40,C342&lt;50),"5")</f>
        <v>3</v>
      </c>
    </row>
    <row r="343" spans="1:4" x14ac:dyDescent="0.45">
      <c r="A343">
        <v>220</v>
      </c>
      <c r="B343" t="str" cm="1">
        <f t="array" ref="B343">_xlfn.IFS(OR(A343&gt;=348.75,A343&lt;11.25),"N",
AND(A343&gt;=11.25,A343&lt;33.75),"NNO",
AND(A343&gt;=33.75,A343&lt;56.25),"NO",
AND(A343&gt;=56.25,A343&lt;78.75),"ONO",
AND(A343&gt;=78.75,A343&lt;101.25),"O",
AND(A343&gt;=101.25,A343&lt;123.75),"OSO",
AND(A343&gt;=123.75,A343&lt;146.25),"SO",
AND(A343&gt;=146.25,A343&lt;168.75),"SSO",
AND(A343&gt;=168.75,A343&lt;191.25),"S",
AND(A343&gt;=191.25,A343&lt;213.75),"SSW",
AND(A343&gt;=213.75,A343&lt;236.25),"SW",
AND(A343&gt;=236.25,A343&lt;258.75),"WSW",
AND(A343&gt;=258.75,A343&lt;281.25),"W",
AND(A343&gt;=281.25,A343&lt;303.75),"WNW",
AND(A343&gt;=303.75,A343&lt;326.25),"NW",
AND(A343&gt;=326.25,A343&lt;348.75),"NNW")</f>
        <v>SW</v>
      </c>
      <c r="C343">
        <v>22</v>
      </c>
      <c r="D343" t="str" cm="1">
        <f t="array" ref="D343">_xlfn.IFS(
AND(C343&gt;=0,C343&lt;10),"1",
AND(C343&gt;=10,C343&lt;20),"2",
AND(C343&gt;=20,C343&lt;30),"3",
AND(C343&gt;=30,C343&lt;40),"4",
AND(C343&gt;=40,C343&lt;50),"5")</f>
        <v>3</v>
      </c>
    </row>
    <row r="344" spans="1:4" x14ac:dyDescent="0.45">
      <c r="A344">
        <v>143</v>
      </c>
      <c r="B344" t="str" cm="1">
        <f t="array" ref="B344">_xlfn.IFS(OR(A344&gt;=348.75,A344&lt;11.25),"N",
AND(A344&gt;=11.25,A344&lt;33.75),"NNO",
AND(A344&gt;=33.75,A344&lt;56.25),"NO",
AND(A344&gt;=56.25,A344&lt;78.75),"ONO",
AND(A344&gt;=78.75,A344&lt;101.25),"O",
AND(A344&gt;=101.25,A344&lt;123.75),"OSO",
AND(A344&gt;=123.75,A344&lt;146.25),"SO",
AND(A344&gt;=146.25,A344&lt;168.75),"SSO",
AND(A344&gt;=168.75,A344&lt;191.25),"S",
AND(A344&gt;=191.25,A344&lt;213.75),"SSW",
AND(A344&gt;=213.75,A344&lt;236.25),"SW",
AND(A344&gt;=236.25,A344&lt;258.75),"WSW",
AND(A344&gt;=258.75,A344&lt;281.25),"W",
AND(A344&gt;=281.25,A344&lt;303.75),"WNW",
AND(A344&gt;=303.75,A344&lt;326.25),"NW",
AND(A344&gt;=326.25,A344&lt;348.75),"NNW")</f>
        <v>SO</v>
      </c>
      <c r="C344">
        <v>17.3</v>
      </c>
      <c r="D344" t="str" cm="1">
        <f t="array" ref="D344">_xlfn.IFS(
AND(C344&gt;=0,C344&lt;10),"1",
AND(C344&gt;=10,C344&lt;20),"2",
AND(C344&gt;=20,C344&lt;30),"3",
AND(C344&gt;=30,C344&lt;40),"4",
AND(C344&gt;=40,C344&lt;50),"5")</f>
        <v>2</v>
      </c>
    </row>
    <row r="345" spans="1:4" x14ac:dyDescent="0.45">
      <c r="A345">
        <v>48</v>
      </c>
      <c r="B345" t="str" cm="1">
        <f t="array" ref="B345">_xlfn.IFS(OR(A345&gt;=348.75,A345&lt;11.25),"N",
AND(A345&gt;=11.25,A345&lt;33.75),"NNO",
AND(A345&gt;=33.75,A345&lt;56.25),"NO",
AND(A345&gt;=56.25,A345&lt;78.75),"ONO",
AND(A345&gt;=78.75,A345&lt;101.25),"O",
AND(A345&gt;=101.25,A345&lt;123.75),"OSO",
AND(A345&gt;=123.75,A345&lt;146.25),"SO",
AND(A345&gt;=146.25,A345&lt;168.75),"SSO",
AND(A345&gt;=168.75,A345&lt;191.25),"S",
AND(A345&gt;=191.25,A345&lt;213.75),"SSW",
AND(A345&gt;=213.75,A345&lt;236.25),"SW",
AND(A345&gt;=236.25,A345&lt;258.75),"WSW",
AND(A345&gt;=258.75,A345&lt;281.25),"W",
AND(A345&gt;=281.25,A345&lt;303.75),"WNW",
AND(A345&gt;=303.75,A345&lt;326.25),"NW",
AND(A345&gt;=326.25,A345&lt;348.75),"NNW")</f>
        <v>NO</v>
      </c>
      <c r="C345">
        <v>19.399999999999999</v>
      </c>
      <c r="D345" t="str" cm="1">
        <f t="array" ref="D345">_xlfn.IFS(
AND(C345&gt;=0,C345&lt;10),"1",
AND(C345&gt;=10,C345&lt;20),"2",
AND(C345&gt;=20,C345&lt;30),"3",
AND(C345&gt;=30,C345&lt;40),"4",
AND(C345&gt;=40,C345&lt;50),"5")</f>
        <v>2</v>
      </c>
    </row>
    <row r="346" spans="1:4" x14ac:dyDescent="0.45">
      <c r="A346">
        <v>65</v>
      </c>
      <c r="B346" t="str" cm="1">
        <f t="array" ref="B346">_xlfn.IFS(OR(A346&gt;=348.75,A346&lt;11.25),"N",
AND(A346&gt;=11.25,A346&lt;33.75),"NNO",
AND(A346&gt;=33.75,A346&lt;56.25),"NO",
AND(A346&gt;=56.25,A346&lt;78.75),"ONO",
AND(A346&gt;=78.75,A346&lt;101.25),"O",
AND(A346&gt;=101.25,A346&lt;123.75),"OSO",
AND(A346&gt;=123.75,A346&lt;146.25),"SO",
AND(A346&gt;=146.25,A346&lt;168.75),"SSO",
AND(A346&gt;=168.75,A346&lt;191.25),"S",
AND(A346&gt;=191.25,A346&lt;213.75),"SSW",
AND(A346&gt;=213.75,A346&lt;236.25),"SW",
AND(A346&gt;=236.25,A346&lt;258.75),"WSW",
AND(A346&gt;=258.75,A346&lt;281.25),"W",
AND(A346&gt;=281.25,A346&lt;303.75),"WNW",
AND(A346&gt;=303.75,A346&lt;326.25),"NW",
AND(A346&gt;=326.25,A346&lt;348.75),"NNW")</f>
        <v>ONO</v>
      </c>
      <c r="C346">
        <v>18.399999999999999</v>
      </c>
      <c r="D346" t="str" cm="1">
        <f t="array" ref="D346">_xlfn.IFS(
AND(C346&gt;=0,C346&lt;10),"1",
AND(C346&gt;=10,C346&lt;20),"2",
AND(C346&gt;=20,C346&lt;30),"3",
AND(C346&gt;=30,C346&lt;40),"4",
AND(C346&gt;=40,C346&lt;50),"5")</f>
        <v>2</v>
      </c>
    </row>
    <row r="347" spans="1:4" x14ac:dyDescent="0.45">
      <c r="A347">
        <v>63</v>
      </c>
      <c r="B347" t="str" cm="1">
        <f t="array" ref="B347">_xlfn.IFS(OR(A347&gt;=348.75,A347&lt;11.25),"N",
AND(A347&gt;=11.25,A347&lt;33.75),"NNO",
AND(A347&gt;=33.75,A347&lt;56.25),"NO",
AND(A347&gt;=56.25,A347&lt;78.75),"ONO",
AND(A347&gt;=78.75,A347&lt;101.25),"O",
AND(A347&gt;=101.25,A347&lt;123.75),"OSO",
AND(A347&gt;=123.75,A347&lt;146.25),"SO",
AND(A347&gt;=146.25,A347&lt;168.75),"SSO",
AND(A347&gt;=168.75,A347&lt;191.25),"S",
AND(A347&gt;=191.25,A347&lt;213.75),"SSW",
AND(A347&gt;=213.75,A347&lt;236.25),"SW",
AND(A347&gt;=236.25,A347&lt;258.75),"WSW",
AND(A347&gt;=258.75,A347&lt;281.25),"W",
AND(A347&gt;=281.25,A347&lt;303.75),"WNW",
AND(A347&gt;=303.75,A347&lt;326.25),"NW",
AND(A347&gt;=326.25,A347&lt;348.75),"NNW")</f>
        <v>ONO</v>
      </c>
      <c r="C347">
        <v>15.1</v>
      </c>
      <c r="D347" t="str" cm="1">
        <f t="array" ref="D347">_xlfn.IFS(
AND(C347&gt;=0,C347&lt;10),"1",
AND(C347&gt;=10,C347&lt;20),"2",
AND(C347&gt;=20,C347&lt;30),"3",
AND(C347&gt;=30,C347&lt;40),"4",
AND(C347&gt;=40,C347&lt;50),"5")</f>
        <v>2</v>
      </c>
    </row>
    <row r="348" spans="1:4" x14ac:dyDescent="0.45">
      <c r="A348">
        <v>80</v>
      </c>
      <c r="B348" t="str" cm="1">
        <f t="array" ref="B348">_xlfn.IFS(OR(A348&gt;=348.75,A348&lt;11.25),"N",
AND(A348&gt;=11.25,A348&lt;33.75),"NNO",
AND(A348&gt;=33.75,A348&lt;56.25),"NO",
AND(A348&gt;=56.25,A348&lt;78.75),"ONO",
AND(A348&gt;=78.75,A348&lt;101.25),"O",
AND(A348&gt;=101.25,A348&lt;123.75),"OSO",
AND(A348&gt;=123.75,A348&lt;146.25),"SO",
AND(A348&gt;=146.25,A348&lt;168.75),"SSO",
AND(A348&gt;=168.75,A348&lt;191.25),"S",
AND(A348&gt;=191.25,A348&lt;213.75),"SSW",
AND(A348&gt;=213.75,A348&lt;236.25),"SW",
AND(A348&gt;=236.25,A348&lt;258.75),"WSW",
AND(A348&gt;=258.75,A348&lt;281.25),"W",
AND(A348&gt;=281.25,A348&lt;303.75),"WNW",
AND(A348&gt;=303.75,A348&lt;326.25),"NW",
AND(A348&gt;=326.25,A348&lt;348.75),"NNW")</f>
        <v>O</v>
      </c>
      <c r="C348">
        <v>10.8</v>
      </c>
      <c r="D348" t="str" cm="1">
        <f t="array" ref="D348">_xlfn.IFS(
AND(C348&gt;=0,C348&lt;10),"1",
AND(C348&gt;=10,C348&lt;20),"2",
AND(C348&gt;=20,C348&lt;30),"3",
AND(C348&gt;=30,C348&lt;40),"4",
AND(C348&gt;=40,C348&lt;50),"5")</f>
        <v>2</v>
      </c>
    </row>
    <row r="349" spans="1:4" x14ac:dyDescent="0.45">
      <c r="A349">
        <v>92</v>
      </c>
      <c r="B349" t="str" cm="1">
        <f t="array" ref="B349">_xlfn.IFS(OR(A349&gt;=348.75,A349&lt;11.25),"N",
AND(A349&gt;=11.25,A349&lt;33.75),"NNO",
AND(A349&gt;=33.75,A349&lt;56.25),"NO",
AND(A349&gt;=56.25,A349&lt;78.75),"ONO",
AND(A349&gt;=78.75,A349&lt;101.25),"O",
AND(A349&gt;=101.25,A349&lt;123.75),"OSO",
AND(A349&gt;=123.75,A349&lt;146.25),"SO",
AND(A349&gt;=146.25,A349&lt;168.75),"SSO",
AND(A349&gt;=168.75,A349&lt;191.25),"S",
AND(A349&gt;=191.25,A349&lt;213.75),"SSW",
AND(A349&gt;=213.75,A349&lt;236.25),"SW",
AND(A349&gt;=236.25,A349&lt;258.75),"WSW",
AND(A349&gt;=258.75,A349&lt;281.25),"W",
AND(A349&gt;=281.25,A349&lt;303.75),"WNW",
AND(A349&gt;=303.75,A349&lt;326.25),"NW",
AND(A349&gt;=326.25,A349&lt;348.75),"NNW")</f>
        <v>O</v>
      </c>
      <c r="C349">
        <v>12.6</v>
      </c>
      <c r="D349" t="str" cm="1">
        <f t="array" ref="D349">_xlfn.IFS(
AND(C349&gt;=0,C349&lt;10),"1",
AND(C349&gt;=10,C349&lt;20),"2",
AND(C349&gt;=20,C349&lt;30),"3",
AND(C349&gt;=30,C349&lt;40),"4",
AND(C349&gt;=40,C349&lt;50),"5")</f>
        <v>2</v>
      </c>
    </row>
    <row r="350" spans="1:4" x14ac:dyDescent="0.45">
      <c r="A350">
        <v>241</v>
      </c>
      <c r="B350" t="str" cm="1">
        <f t="array" ref="B350">_xlfn.IFS(OR(A350&gt;=348.75,A350&lt;11.25),"N",
AND(A350&gt;=11.25,A350&lt;33.75),"NNO",
AND(A350&gt;=33.75,A350&lt;56.25),"NO",
AND(A350&gt;=56.25,A350&lt;78.75),"ONO",
AND(A350&gt;=78.75,A350&lt;101.25),"O",
AND(A350&gt;=101.25,A350&lt;123.75),"OSO",
AND(A350&gt;=123.75,A350&lt;146.25),"SO",
AND(A350&gt;=146.25,A350&lt;168.75),"SSO",
AND(A350&gt;=168.75,A350&lt;191.25),"S",
AND(A350&gt;=191.25,A350&lt;213.75),"SSW",
AND(A350&gt;=213.75,A350&lt;236.25),"SW",
AND(A350&gt;=236.25,A350&lt;258.75),"WSW",
AND(A350&gt;=258.75,A350&lt;281.25),"W",
AND(A350&gt;=281.25,A350&lt;303.75),"WNW",
AND(A350&gt;=303.75,A350&lt;326.25),"NW",
AND(A350&gt;=326.25,A350&lt;348.75),"NNW")</f>
        <v>WSW</v>
      </c>
      <c r="C350">
        <v>10.8</v>
      </c>
      <c r="D350" t="str" cm="1">
        <f t="array" ref="D350">_xlfn.IFS(
AND(C350&gt;=0,C350&lt;10),"1",
AND(C350&gt;=10,C350&lt;20),"2",
AND(C350&gt;=20,C350&lt;30),"3",
AND(C350&gt;=30,C350&lt;40),"4",
AND(C350&gt;=40,C350&lt;50),"5")</f>
        <v>2</v>
      </c>
    </row>
    <row r="351" spans="1:4" x14ac:dyDescent="0.45">
      <c r="A351">
        <v>242</v>
      </c>
      <c r="B351" t="str" cm="1">
        <f t="array" ref="B351">_xlfn.IFS(OR(A351&gt;=348.75,A351&lt;11.25),"N",
AND(A351&gt;=11.25,A351&lt;33.75),"NNO",
AND(A351&gt;=33.75,A351&lt;56.25),"NO",
AND(A351&gt;=56.25,A351&lt;78.75),"ONO",
AND(A351&gt;=78.75,A351&lt;101.25),"O",
AND(A351&gt;=101.25,A351&lt;123.75),"OSO",
AND(A351&gt;=123.75,A351&lt;146.25),"SO",
AND(A351&gt;=146.25,A351&lt;168.75),"SSO",
AND(A351&gt;=168.75,A351&lt;191.25),"S",
AND(A351&gt;=191.25,A351&lt;213.75),"SSW",
AND(A351&gt;=213.75,A351&lt;236.25),"SW",
AND(A351&gt;=236.25,A351&lt;258.75),"WSW",
AND(A351&gt;=258.75,A351&lt;281.25),"W",
AND(A351&gt;=281.25,A351&lt;303.75),"WNW",
AND(A351&gt;=303.75,A351&lt;326.25),"NW",
AND(A351&gt;=326.25,A351&lt;348.75),"NNW")</f>
        <v>WSW</v>
      </c>
      <c r="C351">
        <v>19.399999999999999</v>
      </c>
      <c r="D351" t="str" cm="1">
        <f t="array" ref="D351">_xlfn.IFS(
AND(C351&gt;=0,C351&lt;10),"1",
AND(C351&gt;=10,C351&lt;20),"2",
AND(C351&gt;=20,C351&lt;30),"3",
AND(C351&gt;=30,C351&lt;40),"4",
AND(C351&gt;=40,C351&lt;50),"5")</f>
        <v>2</v>
      </c>
    </row>
    <row r="352" spans="1:4" x14ac:dyDescent="0.45">
      <c r="A352">
        <v>238</v>
      </c>
      <c r="B352" t="str" cm="1">
        <f t="array" ref="B352">_xlfn.IFS(OR(A352&gt;=348.75,A352&lt;11.25),"N",
AND(A352&gt;=11.25,A352&lt;33.75),"NNO",
AND(A352&gt;=33.75,A352&lt;56.25),"NO",
AND(A352&gt;=56.25,A352&lt;78.75),"ONO",
AND(A352&gt;=78.75,A352&lt;101.25),"O",
AND(A352&gt;=101.25,A352&lt;123.75),"OSO",
AND(A352&gt;=123.75,A352&lt;146.25),"SO",
AND(A352&gt;=146.25,A352&lt;168.75),"SSO",
AND(A352&gt;=168.75,A352&lt;191.25),"S",
AND(A352&gt;=191.25,A352&lt;213.75),"SSW",
AND(A352&gt;=213.75,A352&lt;236.25),"SW",
AND(A352&gt;=236.25,A352&lt;258.75),"WSW",
AND(A352&gt;=258.75,A352&lt;281.25),"W",
AND(A352&gt;=281.25,A352&lt;303.75),"WNW",
AND(A352&gt;=303.75,A352&lt;326.25),"NW",
AND(A352&gt;=326.25,A352&lt;348.75),"NNW")</f>
        <v>WSW</v>
      </c>
      <c r="C352">
        <v>19.8</v>
      </c>
      <c r="D352" t="str" cm="1">
        <f t="array" ref="D352">_xlfn.IFS(
AND(C352&gt;=0,C352&lt;10),"1",
AND(C352&gt;=10,C352&lt;20),"2",
AND(C352&gt;=20,C352&lt;30),"3",
AND(C352&gt;=30,C352&lt;40),"4",
AND(C352&gt;=40,C352&lt;50),"5")</f>
        <v>2</v>
      </c>
    </row>
    <row r="353" spans="1:4" x14ac:dyDescent="0.45">
      <c r="A353">
        <v>197</v>
      </c>
      <c r="B353" t="str" cm="1">
        <f t="array" ref="B353">_xlfn.IFS(OR(A353&gt;=348.75,A353&lt;11.25),"N",
AND(A353&gt;=11.25,A353&lt;33.75),"NNO",
AND(A353&gt;=33.75,A353&lt;56.25),"NO",
AND(A353&gt;=56.25,A353&lt;78.75),"ONO",
AND(A353&gt;=78.75,A353&lt;101.25),"O",
AND(A353&gt;=101.25,A353&lt;123.75),"OSO",
AND(A353&gt;=123.75,A353&lt;146.25),"SO",
AND(A353&gt;=146.25,A353&lt;168.75),"SSO",
AND(A353&gt;=168.75,A353&lt;191.25),"S",
AND(A353&gt;=191.25,A353&lt;213.75),"SSW",
AND(A353&gt;=213.75,A353&lt;236.25),"SW",
AND(A353&gt;=236.25,A353&lt;258.75),"WSW",
AND(A353&gt;=258.75,A353&lt;281.25),"W",
AND(A353&gt;=281.25,A353&lt;303.75),"WNW",
AND(A353&gt;=303.75,A353&lt;326.25),"NW",
AND(A353&gt;=326.25,A353&lt;348.75),"NNW")</f>
        <v>SSW</v>
      </c>
      <c r="C353">
        <v>9.4</v>
      </c>
      <c r="D353" t="str" cm="1">
        <f t="array" ref="D353">_xlfn.IFS(
AND(C353&gt;=0,C353&lt;10),"1",
AND(C353&gt;=10,C353&lt;20),"2",
AND(C353&gt;=20,C353&lt;30),"3",
AND(C353&gt;=30,C353&lt;40),"4",
AND(C353&gt;=40,C353&lt;50),"5")</f>
        <v>1</v>
      </c>
    </row>
    <row r="354" spans="1:4" x14ac:dyDescent="0.45">
      <c r="A354">
        <v>222</v>
      </c>
      <c r="B354" t="str" cm="1">
        <f t="array" ref="B354">_xlfn.IFS(OR(A354&gt;=348.75,A354&lt;11.25),"N",
AND(A354&gt;=11.25,A354&lt;33.75),"NNO",
AND(A354&gt;=33.75,A354&lt;56.25),"NO",
AND(A354&gt;=56.25,A354&lt;78.75),"ONO",
AND(A354&gt;=78.75,A354&lt;101.25),"O",
AND(A354&gt;=101.25,A354&lt;123.75),"OSO",
AND(A354&gt;=123.75,A354&lt;146.25),"SO",
AND(A354&gt;=146.25,A354&lt;168.75),"SSO",
AND(A354&gt;=168.75,A354&lt;191.25),"S",
AND(A354&gt;=191.25,A354&lt;213.75),"SSW",
AND(A354&gt;=213.75,A354&lt;236.25),"SW",
AND(A354&gt;=236.25,A354&lt;258.75),"WSW",
AND(A354&gt;=258.75,A354&lt;281.25),"W",
AND(A354&gt;=281.25,A354&lt;303.75),"WNW",
AND(A354&gt;=303.75,A354&lt;326.25),"NW",
AND(A354&gt;=326.25,A354&lt;348.75),"NNW")</f>
        <v>SW</v>
      </c>
      <c r="C354">
        <v>22.7</v>
      </c>
      <c r="D354" t="str" cm="1">
        <f t="array" ref="D354">_xlfn.IFS(
AND(C354&gt;=0,C354&lt;10),"1",
AND(C354&gt;=10,C354&lt;20),"2",
AND(C354&gt;=20,C354&lt;30),"3",
AND(C354&gt;=30,C354&lt;40),"4",
AND(C354&gt;=40,C354&lt;50),"5")</f>
        <v>3</v>
      </c>
    </row>
    <row r="355" spans="1:4" x14ac:dyDescent="0.45">
      <c r="A355">
        <v>244</v>
      </c>
      <c r="B355" t="str" cm="1">
        <f t="array" ref="B355">_xlfn.IFS(OR(A355&gt;=348.75,A355&lt;11.25),"N",
AND(A355&gt;=11.25,A355&lt;33.75),"NNO",
AND(A355&gt;=33.75,A355&lt;56.25),"NO",
AND(A355&gt;=56.25,A355&lt;78.75),"ONO",
AND(A355&gt;=78.75,A355&lt;101.25),"O",
AND(A355&gt;=101.25,A355&lt;123.75),"OSO",
AND(A355&gt;=123.75,A355&lt;146.25),"SO",
AND(A355&gt;=146.25,A355&lt;168.75),"SSO",
AND(A355&gt;=168.75,A355&lt;191.25),"S",
AND(A355&gt;=191.25,A355&lt;213.75),"SSW",
AND(A355&gt;=213.75,A355&lt;236.25),"SW",
AND(A355&gt;=236.25,A355&lt;258.75),"WSW",
AND(A355&gt;=258.75,A355&lt;281.25),"W",
AND(A355&gt;=281.25,A355&lt;303.75),"WNW",
AND(A355&gt;=303.75,A355&lt;326.25),"NW",
AND(A355&gt;=326.25,A355&lt;348.75),"NNW")</f>
        <v>WSW</v>
      </c>
      <c r="C355">
        <v>25.6</v>
      </c>
      <c r="D355" t="str" cm="1">
        <f t="array" ref="D355">_xlfn.IFS(
AND(C355&gt;=0,C355&lt;10),"1",
AND(C355&gt;=10,C355&lt;20),"2",
AND(C355&gt;=20,C355&lt;30),"3",
AND(C355&gt;=30,C355&lt;40),"4",
AND(C355&gt;=40,C355&lt;50),"5")</f>
        <v>3</v>
      </c>
    </row>
    <row r="356" spans="1:4" x14ac:dyDescent="0.45">
      <c r="A356">
        <v>257</v>
      </c>
      <c r="B356" t="str" cm="1">
        <f t="array" ref="B356">_xlfn.IFS(OR(A356&gt;=348.75,A356&lt;11.25),"N",
AND(A356&gt;=11.25,A356&lt;33.75),"NNO",
AND(A356&gt;=33.75,A356&lt;56.25),"NO",
AND(A356&gt;=56.25,A356&lt;78.75),"ONO",
AND(A356&gt;=78.75,A356&lt;101.25),"O",
AND(A356&gt;=101.25,A356&lt;123.75),"OSO",
AND(A356&gt;=123.75,A356&lt;146.25),"SO",
AND(A356&gt;=146.25,A356&lt;168.75),"SSO",
AND(A356&gt;=168.75,A356&lt;191.25),"S",
AND(A356&gt;=191.25,A356&lt;213.75),"SSW",
AND(A356&gt;=213.75,A356&lt;236.25),"SW",
AND(A356&gt;=236.25,A356&lt;258.75),"WSW",
AND(A356&gt;=258.75,A356&lt;281.25),"W",
AND(A356&gt;=281.25,A356&lt;303.75),"WNW",
AND(A356&gt;=303.75,A356&lt;326.25),"NW",
AND(A356&gt;=326.25,A356&lt;348.75),"NNW")</f>
        <v>WSW</v>
      </c>
      <c r="C356">
        <v>16.600000000000001</v>
      </c>
      <c r="D356" t="str" cm="1">
        <f t="array" ref="D356">_xlfn.IFS(
AND(C356&gt;=0,C356&lt;10),"1",
AND(C356&gt;=10,C356&lt;20),"2",
AND(C356&gt;=20,C356&lt;30),"3",
AND(C356&gt;=30,C356&lt;40),"4",
AND(C356&gt;=40,C356&lt;50),"5")</f>
        <v>2</v>
      </c>
    </row>
    <row r="357" spans="1:4" x14ac:dyDescent="0.45">
      <c r="A357">
        <v>225</v>
      </c>
      <c r="B357" t="str" cm="1">
        <f t="array" ref="B357">_xlfn.IFS(OR(A357&gt;=348.75,A357&lt;11.25),"N",
AND(A357&gt;=11.25,A357&lt;33.75),"NNO",
AND(A357&gt;=33.75,A357&lt;56.25),"NO",
AND(A357&gt;=56.25,A357&lt;78.75),"ONO",
AND(A357&gt;=78.75,A357&lt;101.25),"O",
AND(A357&gt;=101.25,A357&lt;123.75),"OSO",
AND(A357&gt;=123.75,A357&lt;146.25),"SO",
AND(A357&gt;=146.25,A357&lt;168.75),"SSO",
AND(A357&gt;=168.75,A357&lt;191.25),"S",
AND(A357&gt;=191.25,A357&lt;213.75),"SSW",
AND(A357&gt;=213.75,A357&lt;236.25),"SW",
AND(A357&gt;=236.25,A357&lt;258.75),"WSW",
AND(A357&gt;=258.75,A357&lt;281.25),"W",
AND(A357&gt;=281.25,A357&lt;303.75),"WNW",
AND(A357&gt;=303.75,A357&lt;326.25),"NW",
AND(A357&gt;=326.25,A357&lt;348.75),"NNW")</f>
        <v>SW</v>
      </c>
      <c r="C357">
        <v>26.6</v>
      </c>
      <c r="D357" t="str" cm="1">
        <f t="array" ref="D357">_xlfn.IFS(
AND(C357&gt;=0,C357&lt;10),"1",
AND(C357&gt;=10,C357&lt;20),"2",
AND(C357&gt;=20,C357&lt;30),"3",
AND(C357&gt;=30,C357&lt;40),"4",
AND(C357&gt;=40,C357&lt;50),"5")</f>
        <v>3</v>
      </c>
    </row>
    <row r="358" spans="1:4" x14ac:dyDescent="0.45">
      <c r="A358">
        <v>256</v>
      </c>
      <c r="B358" t="str" cm="1">
        <f t="array" ref="B358">_xlfn.IFS(OR(A358&gt;=348.75,A358&lt;11.25),"N",
AND(A358&gt;=11.25,A358&lt;33.75),"NNO",
AND(A358&gt;=33.75,A358&lt;56.25),"NO",
AND(A358&gt;=56.25,A358&lt;78.75),"ONO",
AND(A358&gt;=78.75,A358&lt;101.25),"O",
AND(A358&gt;=101.25,A358&lt;123.75),"OSO",
AND(A358&gt;=123.75,A358&lt;146.25),"SO",
AND(A358&gt;=146.25,A358&lt;168.75),"SSO",
AND(A358&gt;=168.75,A358&lt;191.25),"S",
AND(A358&gt;=191.25,A358&lt;213.75),"SSW",
AND(A358&gt;=213.75,A358&lt;236.25),"SW",
AND(A358&gt;=236.25,A358&lt;258.75),"WSW",
AND(A358&gt;=258.75,A358&lt;281.25),"W",
AND(A358&gt;=281.25,A358&lt;303.75),"WNW",
AND(A358&gt;=303.75,A358&lt;326.25),"NW",
AND(A358&gt;=326.25,A358&lt;348.75),"NNW")</f>
        <v>WSW</v>
      </c>
      <c r="C358">
        <v>23.4</v>
      </c>
      <c r="D358" t="str" cm="1">
        <f t="array" ref="D358">_xlfn.IFS(
AND(C358&gt;=0,C358&lt;10),"1",
AND(C358&gt;=10,C358&lt;20),"2",
AND(C358&gt;=20,C358&lt;30),"3",
AND(C358&gt;=30,C358&lt;40),"4",
AND(C358&gt;=40,C358&lt;50),"5")</f>
        <v>3</v>
      </c>
    </row>
    <row r="359" spans="1:4" x14ac:dyDescent="0.45">
      <c r="A359">
        <v>275</v>
      </c>
      <c r="B359" t="str" cm="1">
        <f t="array" ref="B359">_xlfn.IFS(OR(A359&gt;=348.75,A359&lt;11.25),"N",
AND(A359&gt;=11.25,A359&lt;33.75),"NNO",
AND(A359&gt;=33.75,A359&lt;56.25),"NO",
AND(A359&gt;=56.25,A359&lt;78.75),"ONO",
AND(A359&gt;=78.75,A359&lt;101.25),"O",
AND(A359&gt;=101.25,A359&lt;123.75),"OSO",
AND(A359&gt;=123.75,A359&lt;146.25),"SO",
AND(A359&gt;=146.25,A359&lt;168.75),"SSO",
AND(A359&gt;=168.75,A359&lt;191.25),"S",
AND(A359&gt;=191.25,A359&lt;213.75),"SSW",
AND(A359&gt;=213.75,A359&lt;236.25),"SW",
AND(A359&gt;=236.25,A359&lt;258.75),"WSW",
AND(A359&gt;=258.75,A359&lt;281.25),"W",
AND(A359&gt;=281.25,A359&lt;303.75),"WNW",
AND(A359&gt;=303.75,A359&lt;326.25),"NW",
AND(A359&gt;=326.25,A359&lt;348.75),"NNW")</f>
        <v>W</v>
      </c>
      <c r="C359">
        <v>14</v>
      </c>
      <c r="D359" t="str" cm="1">
        <f t="array" ref="D359">_xlfn.IFS(
AND(C359&gt;=0,C359&lt;10),"1",
AND(C359&gt;=10,C359&lt;20),"2",
AND(C359&gt;=20,C359&lt;30),"3",
AND(C359&gt;=30,C359&lt;40),"4",
AND(C359&gt;=40,C359&lt;50),"5")</f>
        <v>2</v>
      </c>
    </row>
    <row r="360" spans="1:4" x14ac:dyDescent="0.45">
      <c r="A360">
        <v>249</v>
      </c>
      <c r="B360" t="str" cm="1">
        <f t="array" ref="B360">_xlfn.IFS(OR(A360&gt;=348.75,A360&lt;11.25),"N",
AND(A360&gt;=11.25,A360&lt;33.75),"NNO",
AND(A360&gt;=33.75,A360&lt;56.25),"NO",
AND(A360&gt;=56.25,A360&lt;78.75),"ONO",
AND(A360&gt;=78.75,A360&lt;101.25),"O",
AND(A360&gt;=101.25,A360&lt;123.75),"OSO",
AND(A360&gt;=123.75,A360&lt;146.25),"SO",
AND(A360&gt;=146.25,A360&lt;168.75),"SSO",
AND(A360&gt;=168.75,A360&lt;191.25),"S",
AND(A360&gt;=191.25,A360&lt;213.75),"SSW",
AND(A360&gt;=213.75,A360&lt;236.25),"SW",
AND(A360&gt;=236.25,A360&lt;258.75),"WSW",
AND(A360&gt;=258.75,A360&lt;281.25),"W",
AND(A360&gt;=281.25,A360&lt;303.75),"WNW",
AND(A360&gt;=303.75,A360&lt;326.25),"NW",
AND(A360&gt;=326.25,A360&lt;348.75),"NNW")</f>
        <v>WSW</v>
      </c>
      <c r="C360">
        <v>7.6</v>
      </c>
      <c r="D360" t="str" cm="1">
        <f t="array" ref="D360">_xlfn.IFS(
AND(C360&gt;=0,C360&lt;10),"1",
AND(C360&gt;=10,C360&lt;20),"2",
AND(C360&gt;=20,C360&lt;30),"3",
AND(C360&gt;=30,C360&lt;40),"4",
AND(C360&gt;=40,C360&lt;50),"5")</f>
        <v>1</v>
      </c>
    </row>
    <row r="361" spans="1:4" x14ac:dyDescent="0.45">
      <c r="A361">
        <v>143</v>
      </c>
      <c r="B361" t="str" cm="1">
        <f t="array" ref="B361">_xlfn.IFS(OR(A361&gt;=348.75,A361&lt;11.25),"N",
AND(A361&gt;=11.25,A361&lt;33.75),"NNO",
AND(A361&gt;=33.75,A361&lt;56.25),"NO",
AND(A361&gt;=56.25,A361&lt;78.75),"ONO",
AND(A361&gt;=78.75,A361&lt;101.25),"O",
AND(A361&gt;=101.25,A361&lt;123.75),"OSO",
AND(A361&gt;=123.75,A361&lt;146.25),"SO",
AND(A361&gt;=146.25,A361&lt;168.75),"SSO",
AND(A361&gt;=168.75,A361&lt;191.25),"S",
AND(A361&gt;=191.25,A361&lt;213.75),"SSW",
AND(A361&gt;=213.75,A361&lt;236.25),"SW",
AND(A361&gt;=236.25,A361&lt;258.75),"WSW",
AND(A361&gt;=258.75,A361&lt;281.25),"W",
AND(A361&gt;=281.25,A361&lt;303.75),"WNW",
AND(A361&gt;=303.75,A361&lt;326.25),"NW",
AND(A361&gt;=326.25,A361&lt;348.75),"NNW")</f>
        <v>SO</v>
      </c>
      <c r="C361">
        <v>6.1</v>
      </c>
      <c r="D361" t="str" cm="1">
        <f t="array" ref="D361">_xlfn.IFS(
AND(C361&gt;=0,C361&lt;10),"1",
AND(C361&gt;=10,C361&lt;20),"2",
AND(C361&gt;=20,C361&lt;30),"3",
AND(C361&gt;=30,C361&lt;40),"4",
AND(C361&gt;=40,C361&lt;50),"5")</f>
        <v>1</v>
      </c>
    </row>
    <row r="362" spans="1:4" x14ac:dyDescent="0.45">
      <c r="A362">
        <v>54</v>
      </c>
      <c r="B362" t="str" cm="1">
        <f t="array" ref="B362">_xlfn.IFS(OR(A362&gt;=348.75,A362&lt;11.25),"N",
AND(A362&gt;=11.25,A362&lt;33.75),"NNO",
AND(A362&gt;=33.75,A362&lt;56.25),"NO",
AND(A362&gt;=56.25,A362&lt;78.75),"ONO",
AND(A362&gt;=78.75,A362&lt;101.25),"O",
AND(A362&gt;=101.25,A362&lt;123.75),"OSO",
AND(A362&gt;=123.75,A362&lt;146.25),"SO",
AND(A362&gt;=146.25,A362&lt;168.75),"SSO",
AND(A362&gt;=168.75,A362&lt;191.25),"S",
AND(A362&gt;=191.25,A362&lt;213.75),"SSW",
AND(A362&gt;=213.75,A362&lt;236.25),"SW",
AND(A362&gt;=236.25,A362&lt;258.75),"WSW",
AND(A362&gt;=258.75,A362&lt;281.25),"W",
AND(A362&gt;=281.25,A362&lt;303.75),"WNW",
AND(A362&gt;=303.75,A362&lt;326.25),"NW",
AND(A362&gt;=326.25,A362&lt;348.75),"NNW")</f>
        <v>NO</v>
      </c>
      <c r="C362">
        <v>15.1</v>
      </c>
      <c r="D362" t="str" cm="1">
        <f t="array" ref="D362">_xlfn.IFS(
AND(C362&gt;=0,C362&lt;10),"1",
AND(C362&gt;=10,C362&lt;20),"2",
AND(C362&gt;=20,C362&lt;30),"3",
AND(C362&gt;=30,C362&lt;40),"4",
AND(C362&gt;=40,C362&lt;50),"5")</f>
        <v>2</v>
      </c>
    </row>
    <row r="363" spans="1:4" x14ac:dyDescent="0.45">
      <c r="A363">
        <v>89</v>
      </c>
      <c r="B363" t="str" cm="1">
        <f t="array" ref="B363">_xlfn.IFS(OR(A363&gt;=348.75,A363&lt;11.25),"N",
AND(A363&gt;=11.25,A363&lt;33.75),"NNO",
AND(A363&gt;=33.75,A363&lt;56.25),"NO",
AND(A363&gt;=56.25,A363&lt;78.75),"ONO",
AND(A363&gt;=78.75,A363&lt;101.25),"O",
AND(A363&gt;=101.25,A363&lt;123.75),"OSO",
AND(A363&gt;=123.75,A363&lt;146.25),"SO",
AND(A363&gt;=146.25,A363&lt;168.75),"SSO",
AND(A363&gt;=168.75,A363&lt;191.25),"S",
AND(A363&gt;=191.25,A363&lt;213.75),"SSW",
AND(A363&gt;=213.75,A363&lt;236.25),"SW",
AND(A363&gt;=236.25,A363&lt;258.75),"WSW",
AND(A363&gt;=258.75,A363&lt;281.25),"W",
AND(A363&gt;=281.25,A363&lt;303.75),"WNW",
AND(A363&gt;=303.75,A363&lt;326.25),"NW",
AND(A363&gt;=326.25,A363&lt;348.75),"NNW")</f>
        <v>O</v>
      </c>
      <c r="C363">
        <v>7.2</v>
      </c>
      <c r="D363" t="str" cm="1">
        <f t="array" ref="D363">_xlfn.IFS(
AND(C363&gt;=0,C363&lt;10),"1",
AND(C363&gt;=10,C363&lt;20),"2",
AND(C363&gt;=20,C363&lt;30),"3",
AND(C363&gt;=30,C363&lt;40),"4",
AND(C363&gt;=40,C363&lt;50),"5")</f>
        <v>1</v>
      </c>
    </row>
    <row r="364" spans="1:4" x14ac:dyDescent="0.45">
      <c r="A364">
        <v>94</v>
      </c>
      <c r="B364" t="str" cm="1">
        <f t="array" ref="B364">_xlfn.IFS(OR(A364&gt;=348.75,A364&lt;11.25),"N",
AND(A364&gt;=11.25,A364&lt;33.75),"NNO",
AND(A364&gt;=33.75,A364&lt;56.25),"NO",
AND(A364&gt;=56.25,A364&lt;78.75),"ONO",
AND(A364&gt;=78.75,A364&lt;101.25),"O",
AND(A364&gt;=101.25,A364&lt;123.75),"OSO",
AND(A364&gt;=123.75,A364&lt;146.25),"SO",
AND(A364&gt;=146.25,A364&lt;168.75),"SSO",
AND(A364&gt;=168.75,A364&lt;191.25),"S",
AND(A364&gt;=191.25,A364&lt;213.75),"SSW",
AND(A364&gt;=213.75,A364&lt;236.25),"SW",
AND(A364&gt;=236.25,A364&lt;258.75),"WSW",
AND(A364&gt;=258.75,A364&lt;281.25),"W",
AND(A364&gt;=281.25,A364&lt;303.75),"WNW",
AND(A364&gt;=303.75,A364&lt;326.25),"NW",
AND(A364&gt;=326.25,A364&lt;348.75),"NNW")</f>
        <v>O</v>
      </c>
      <c r="C364">
        <v>4.7</v>
      </c>
      <c r="D364" t="str" cm="1">
        <f t="array" ref="D364">_xlfn.IFS(
AND(C364&gt;=0,C364&lt;10),"1",
AND(C364&gt;=10,C364&lt;20),"2",
AND(C364&gt;=20,C364&lt;30),"3",
AND(C364&gt;=30,C364&lt;40),"4",
AND(C364&gt;=40,C364&lt;50),"5")</f>
        <v>1</v>
      </c>
    </row>
    <row r="365" spans="1:4" x14ac:dyDescent="0.45">
      <c r="A365">
        <v>240</v>
      </c>
      <c r="B365" t="str" cm="1">
        <f t="array" ref="B365">_xlfn.IFS(OR(A365&gt;=348.75,A365&lt;11.25),"N",
AND(A365&gt;=11.25,A365&lt;33.75),"NNO",
AND(A365&gt;=33.75,A365&lt;56.25),"NO",
AND(A365&gt;=56.25,A365&lt;78.75),"ONO",
AND(A365&gt;=78.75,A365&lt;101.25),"O",
AND(A365&gt;=101.25,A365&lt;123.75),"OSO",
AND(A365&gt;=123.75,A365&lt;146.25),"SO",
AND(A365&gt;=146.25,A365&lt;168.75),"SSO",
AND(A365&gt;=168.75,A365&lt;191.25),"S",
AND(A365&gt;=191.25,A365&lt;213.75),"SSW",
AND(A365&gt;=213.75,A365&lt;236.25),"SW",
AND(A365&gt;=236.25,A365&lt;258.75),"WSW",
AND(A365&gt;=258.75,A365&lt;281.25),"W",
AND(A365&gt;=281.25,A365&lt;303.75),"WNW",
AND(A365&gt;=303.75,A365&lt;326.25),"NW",
AND(A365&gt;=326.25,A365&lt;348.75),"NNW")</f>
        <v>WSW</v>
      </c>
      <c r="C365">
        <v>8.6</v>
      </c>
      <c r="D365" t="str" cm="1">
        <f t="array" ref="D365">_xlfn.IFS(
AND(C365&gt;=0,C365&lt;10),"1",
AND(C365&gt;=10,C365&lt;20),"2",
AND(C365&gt;=20,C365&lt;30),"3",
AND(C365&gt;=30,C365&lt;40),"4",
AND(C365&gt;=40,C365&lt;50),"5")</f>
        <v>1</v>
      </c>
    </row>
    <row r="366" spans="1:4" x14ac:dyDescent="0.45">
      <c r="A366">
        <v>249</v>
      </c>
      <c r="B366" t="str" cm="1">
        <f t="array" ref="B366">_xlfn.IFS(OR(A366&gt;=348.75,A366&lt;11.25),"N",
AND(A366&gt;=11.25,A366&lt;33.75),"NNO",
AND(A366&gt;=33.75,A366&lt;56.25),"NO",
AND(A366&gt;=56.25,A366&lt;78.75),"ONO",
AND(A366&gt;=78.75,A366&lt;101.25),"O",
AND(A366&gt;=101.25,A366&lt;123.75),"OSO",
AND(A366&gt;=123.75,A366&lt;146.25),"SO",
AND(A366&gt;=146.25,A366&lt;168.75),"SSO",
AND(A366&gt;=168.75,A366&lt;191.25),"S",
AND(A366&gt;=191.25,A366&lt;213.75),"SSW",
AND(A366&gt;=213.75,A366&lt;236.25),"SW",
AND(A366&gt;=236.25,A366&lt;258.75),"WSW",
AND(A366&gt;=258.75,A366&lt;281.25),"W",
AND(A366&gt;=281.25,A366&lt;303.75),"WNW",
AND(A366&gt;=303.75,A366&lt;326.25),"NW",
AND(A366&gt;=326.25,A366&lt;348.75),"NNW")</f>
        <v>WSW</v>
      </c>
      <c r="C366">
        <v>6.8</v>
      </c>
      <c r="D366" t="str" cm="1">
        <f t="array" ref="D366">_xlfn.IFS(
AND(C366&gt;=0,C366&lt;10),"1",
AND(C366&gt;=10,C366&lt;20),"2",
AND(C366&gt;=20,C366&lt;30),"3",
AND(C366&gt;=30,C366&lt;40),"4",
AND(C366&gt;=40,C366&lt;50),"5")</f>
        <v>1</v>
      </c>
    </row>
    <row r="367" spans="1:4" x14ac:dyDescent="0.45">
      <c r="A367">
        <v>233</v>
      </c>
      <c r="B367" t="str" cm="1">
        <f t="array" ref="B367">_xlfn.IFS(OR(A367&gt;=348.75,A367&lt;11.25),"N",
AND(A367&gt;=11.25,A367&lt;33.75),"NNO",
AND(A367&gt;=33.75,A367&lt;56.25),"NO",
AND(A367&gt;=56.25,A367&lt;78.75),"ONO",
AND(A367&gt;=78.75,A367&lt;101.25),"O",
AND(A367&gt;=101.25,A367&lt;123.75),"OSO",
AND(A367&gt;=123.75,A367&lt;146.25),"SO",
AND(A367&gt;=146.25,A367&lt;168.75),"SSO",
AND(A367&gt;=168.75,A367&lt;191.25),"S",
AND(A367&gt;=191.25,A367&lt;213.75),"SSW",
AND(A367&gt;=213.75,A367&lt;236.25),"SW",
AND(A367&gt;=236.25,A367&lt;258.75),"WSW",
AND(A367&gt;=258.75,A367&lt;281.25),"W",
AND(A367&gt;=281.25,A367&lt;303.75),"WNW",
AND(A367&gt;=303.75,A367&lt;326.25),"NW",
AND(A367&gt;=326.25,A367&lt;348.75),"NNW")</f>
        <v>SW</v>
      </c>
      <c r="C367">
        <v>11.5</v>
      </c>
      <c r="D367" t="str" cm="1">
        <f t="array" ref="D367">_xlfn.IFS(
AND(C367&gt;=0,C367&lt;10),"1",
AND(C367&gt;=10,C367&lt;20),"2",
AND(C367&gt;=20,C367&lt;30),"3",
AND(C367&gt;=30,C367&lt;40),"4",
AND(C367&gt;=40,C367&lt;50),"5")</f>
        <v>2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Weber</dc:creator>
  <cp:lastModifiedBy>Katja Weber</cp:lastModifiedBy>
  <dcterms:created xsi:type="dcterms:W3CDTF">2025-04-25T14:24:42Z</dcterms:created>
  <dcterms:modified xsi:type="dcterms:W3CDTF">2025-06-28T15:06:42Z</dcterms:modified>
</cp:coreProperties>
</file>